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v-usr\AgAis\_Госпрограмма\Отчетность\2021 год\!годовой отчет\"/>
    </mc:Choice>
  </mc:AlternateContent>
  <bookViews>
    <workbookView xWindow="3720" yWindow="0" windowWidth="28800" windowHeight="14100" tabRatio="663"/>
  </bookViews>
  <sheets>
    <sheet name="ДПГ" sheetId="7" r:id="rId1"/>
    <sheet name="Лист1" sheetId="8" state="hidden" r:id="rId2"/>
  </sheets>
  <definedNames>
    <definedName name="_xlnm._FilterDatabase" localSheetId="0" hidden="1">ДПГ!$A$10:$FU$463</definedName>
    <definedName name="_xlnm.Print_Titles" localSheetId="0">ДПГ!$9:$9</definedName>
    <definedName name="_xlnm.Print_Area" localSheetId="0">ДПГ!$A$1:$I$463</definedName>
  </definedNames>
  <calcPr calcId="162913" refMode="R1C1"/>
</workbook>
</file>

<file path=xl/calcChain.xml><?xml version="1.0" encoding="utf-8"?>
<calcChain xmlns="http://schemas.openxmlformats.org/spreadsheetml/2006/main">
  <c r="H331" i="7" l="1"/>
  <c r="H88" i="7" l="1"/>
  <c r="E88" i="7"/>
  <c r="D122" i="7" l="1"/>
  <c r="E122" i="7"/>
  <c r="E438" i="7" l="1"/>
  <c r="D438" i="7"/>
  <c r="C438" i="7"/>
  <c r="H432" i="7"/>
  <c r="H459" i="7" s="1"/>
  <c r="E432" i="7"/>
  <c r="E459" i="7" s="1"/>
  <c r="D432" i="7"/>
  <c r="D459" i="7" s="1"/>
  <c r="C432" i="7"/>
  <c r="C459" i="7" s="1"/>
  <c r="H431" i="7"/>
  <c r="H458" i="7" s="1"/>
  <c r="E431" i="7"/>
  <c r="E458" i="7" s="1"/>
  <c r="D431" i="7"/>
  <c r="D458" i="7" s="1"/>
  <c r="C431" i="7"/>
  <c r="C458" i="7" s="1"/>
  <c r="H430" i="7"/>
  <c r="H457" i="7" s="1"/>
  <c r="E430" i="7"/>
  <c r="E457" i="7" s="1"/>
  <c r="D430" i="7"/>
  <c r="D457" i="7" s="1"/>
  <c r="C430" i="7"/>
  <c r="C457" i="7" s="1"/>
  <c r="H428" i="7"/>
  <c r="H455" i="7" s="1"/>
  <c r="E428" i="7"/>
  <c r="E455" i="7" s="1"/>
  <c r="D428" i="7"/>
  <c r="D455" i="7" s="1"/>
  <c r="C428" i="7"/>
  <c r="C455" i="7" s="1"/>
  <c r="H427" i="7"/>
  <c r="H454" i="7" s="1"/>
  <c r="E427" i="7"/>
  <c r="E454" i="7" s="1"/>
  <c r="D427" i="7"/>
  <c r="D454" i="7" s="1"/>
  <c r="C427" i="7"/>
  <c r="C454" i="7" s="1"/>
  <c r="C426" i="7"/>
  <c r="C453" i="7" s="1"/>
  <c r="H424" i="7"/>
  <c r="H451" i="7" s="1"/>
  <c r="E424" i="7"/>
  <c r="E451" i="7" s="1"/>
  <c r="D424" i="7"/>
  <c r="D451" i="7" s="1"/>
  <c r="C424" i="7"/>
  <c r="H407" i="7"/>
  <c r="H399" i="7" s="1"/>
  <c r="E407" i="7"/>
  <c r="E399" i="7" s="1"/>
  <c r="D407" i="7"/>
  <c r="D399" i="7" s="1"/>
  <c r="C407" i="7"/>
  <c r="C399" i="7" s="1"/>
  <c r="H405" i="7"/>
  <c r="E405" i="7"/>
  <c r="D405" i="7"/>
  <c r="C405" i="7"/>
  <c r="H404" i="7"/>
  <c r="E404" i="7"/>
  <c r="D404" i="7"/>
  <c r="C404" i="7"/>
  <c r="H403" i="7"/>
  <c r="E403" i="7"/>
  <c r="D403" i="7"/>
  <c r="C403" i="7"/>
  <c r="H402" i="7"/>
  <c r="E402" i="7"/>
  <c r="D402" i="7"/>
  <c r="C402" i="7"/>
  <c r="H401" i="7"/>
  <c r="E401" i="7"/>
  <c r="D401" i="7"/>
  <c r="C401" i="7"/>
  <c r="H400" i="7"/>
  <c r="E400" i="7"/>
  <c r="D400" i="7"/>
  <c r="C400" i="7"/>
  <c r="H390" i="7"/>
  <c r="E390" i="7"/>
  <c r="D390" i="7"/>
  <c r="C390" i="7"/>
  <c r="E382" i="7"/>
  <c r="D382" i="7"/>
  <c r="D380" i="7" s="1"/>
  <c r="D372" i="7" s="1"/>
  <c r="C382" i="7"/>
  <c r="C380" i="7" s="1"/>
  <c r="H380" i="7"/>
  <c r="E380" i="7"/>
  <c r="H378" i="7"/>
  <c r="E378" i="7"/>
  <c r="D378" i="7"/>
  <c r="C378" i="7"/>
  <c r="H377" i="7"/>
  <c r="E377" i="7"/>
  <c r="D377" i="7"/>
  <c r="C377" i="7"/>
  <c r="H376" i="7"/>
  <c r="E376" i="7"/>
  <c r="D376" i="7"/>
  <c r="C376" i="7"/>
  <c r="H375" i="7"/>
  <c r="E375" i="7"/>
  <c r="D375" i="7"/>
  <c r="C375" i="7"/>
  <c r="H374" i="7"/>
  <c r="E374" i="7"/>
  <c r="D374" i="7"/>
  <c r="H373" i="7"/>
  <c r="E373" i="7"/>
  <c r="D373" i="7"/>
  <c r="C373" i="7"/>
  <c r="H365" i="7"/>
  <c r="E363" i="7"/>
  <c r="D363" i="7"/>
  <c r="C363" i="7"/>
  <c r="H354" i="7"/>
  <c r="E354" i="7"/>
  <c r="D354" i="7"/>
  <c r="C354" i="7"/>
  <c r="E347" i="7"/>
  <c r="D347" i="7"/>
  <c r="D345" i="7" s="1"/>
  <c r="C347" i="7"/>
  <c r="C339" i="7" s="1"/>
  <c r="H345" i="7"/>
  <c r="E345" i="7"/>
  <c r="E337" i="7" s="1"/>
  <c r="H343" i="7"/>
  <c r="E343" i="7"/>
  <c r="D343" i="7"/>
  <c r="C343" i="7"/>
  <c r="H342" i="7"/>
  <c r="E342" i="7"/>
  <c r="D342" i="7"/>
  <c r="C342" i="7"/>
  <c r="H341" i="7"/>
  <c r="E341" i="7"/>
  <c r="D341" i="7"/>
  <c r="C341" i="7"/>
  <c r="C317" i="7" s="1"/>
  <c r="H340" i="7"/>
  <c r="H316" i="7" s="1"/>
  <c r="E340" i="7"/>
  <c r="D340" i="7"/>
  <c r="C340" i="7"/>
  <c r="E339" i="7"/>
  <c r="D339" i="7"/>
  <c r="H338" i="7"/>
  <c r="E338" i="7"/>
  <c r="D338" i="7"/>
  <c r="C338" i="7"/>
  <c r="H329" i="7"/>
  <c r="E329" i="7"/>
  <c r="E321" i="7" s="1"/>
  <c r="D329" i="7"/>
  <c r="D321" i="7" s="1"/>
  <c r="C329" i="7"/>
  <c r="C321" i="7" s="1"/>
  <c r="H327" i="7"/>
  <c r="H319" i="7" s="1"/>
  <c r="E327" i="7"/>
  <c r="D327" i="7"/>
  <c r="D319" i="7" s="1"/>
  <c r="C327" i="7"/>
  <c r="H326" i="7"/>
  <c r="E326" i="7"/>
  <c r="D326" i="7"/>
  <c r="C326" i="7"/>
  <c r="C318" i="7" s="1"/>
  <c r="H325" i="7"/>
  <c r="E325" i="7"/>
  <c r="D325" i="7"/>
  <c r="C325" i="7"/>
  <c r="H324" i="7"/>
  <c r="E324" i="7"/>
  <c r="D324" i="7"/>
  <c r="C324" i="7"/>
  <c r="H323" i="7"/>
  <c r="E323" i="7"/>
  <c r="E315" i="7" s="1"/>
  <c r="D323" i="7"/>
  <c r="D315" i="7" s="1"/>
  <c r="C323" i="7"/>
  <c r="H322" i="7"/>
  <c r="H314" i="7" s="1"/>
  <c r="E322" i="7"/>
  <c r="D322" i="7"/>
  <c r="D314" i="7" s="1"/>
  <c r="C322" i="7"/>
  <c r="H297" i="7"/>
  <c r="E297" i="7"/>
  <c r="D297" i="7"/>
  <c r="C297" i="7"/>
  <c r="H289" i="7"/>
  <c r="E289" i="7"/>
  <c r="D289" i="7"/>
  <c r="C289" i="7"/>
  <c r="H281" i="7"/>
  <c r="E281" i="7"/>
  <c r="D281" i="7"/>
  <c r="C281" i="7"/>
  <c r="H273" i="7"/>
  <c r="E273" i="7"/>
  <c r="D273" i="7"/>
  <c r="C273" i="7"/>
  <c r="H264" i="7"/>
  <c r="H263" i="7" s="1"/>
  <c r="E264" i="7"/>
  <c r="E429" i="7" s="1"/>
  <c r="E456" i="7" s="1"/>
  <c r="D264" i="7"/>
  <c r="D429" i="7" s="1"/>
  <c r="D456" i="7" s="1"/>
  <c r="C264" i="7"/>
  <c r="C429" i="7" s="1"/>
  <c r="C456" i="7" s="1"/>
  <c r="H254" i="7"/>
  <c r="E254" i="7"/>
  <c r="D254" i="7"/>
  <c r="C254" i="7"/>
  <c r="H252" i="7"/>
  <c r="E252" i="7"/>
  <c r="D252" i="7"/>
  <c r="C252" i="7"/>
  <c r="H251" i="7"/>
  <c r="E251" i="7"/>
  <c r="D251" i="7"/>
  <c r="C251" i="7"/>
  <c r="H250" i="7"/>
  <c r="E250" i="7"/>
  <c r="D250" i="7"/>
  <c r="C250" i="7"/>
  <c r="H249" i="7"/>
  <c r="E249" i="7"/>
  <c r="D249" i="7"/>
  <c r="C249" i="7"/>
  <c r="E248" i="7"/>
  <c r="D248" i="7"/>
  <c r="C248" i="7"/>
  <c r="C247" i="7"/>
  <c r="H239" i="7"/>
  <c r="H237" i="7" s="1"/>
  <c r="H229" i="7" s="1"/>
  <c r="E239" i="7"/>
  <c r="D239" i="7"/>
  <c r="D231" i="7" s="1"/>
  <c r="C239" i="7"/>
  <c r="C231" i="7" s="1"/>
  <c r="E237" i="7"/>
  <c r="E229" i="7" s="1"/>
  <c r="D237" i="7"/>
  <c r="C237" i="7"/>
  <c r="C229" i="7" s="1"/>
  <c r="H235" i="7"/>
  <c r="E235" i="7"/>
  <c r="D235" i="7"/>
  <c r="C235" i="7"/>
  <c r="H234" i="7"/>
  <c r="E234" i="7"/>
  <c r="D234" i="7"/>
  <c r="C234" i="7"/>
  <c r="H233" i="7"/>
  <c r="E233" i="7"/>
  <c r="D233" i="7"/>
  <c r="C233" i="7"/>
  <c r="H232" i="7"/>
  <c r="E232" i="7"/>
  <c r="D232" i="7"/>
  <c r="C232" i="7"/>
  <c r="E231" i="7"/>
  <c r="H230" i="7"/>
  <c r="E230" i="7"/>
  <c r="D230" i="7"/>
  <c r="C230" i="7"/>
  <c r="D229" i="7"/>
  <c r="H221" i="7"/>
  <c r="E221" i="7"/>
  <c r="D221" i="7"/>
  <c r="C221" i="7"/>
  <c r="H213" i="7"/>
  <c r="E213" i="7"/>
  <c r="D213" i="7"/>
  <c r="C213" i="7"/>
  <c r="H207" i="7"/>
  <c r="E205" i="7"/>
  <c r="D205" i="7"/>
  <c r="C205" i="7"/>
  <c r="H198" i="7"/>
  <c r="E198" i="7"/>
  <c r="D198" i="7"/>
  <c r="D196" i="7" s="1"/>
  <c r="C198" i="7"/>
  <c r="H196" i="7"/>
  <c r="C196" i="7"/>
  <c r="H187" i="7"/>
  <c r="E187" i="7"/>
  <c r="D187" i="7"/>
  <c r="C187" i="7"/>
  <c r="H179" i="7"/>
  <c r="E179" i="7"/>
  <c r="D179" i="7"/>
  <c r="C179" i="7"/>
  <c r="H171" i="7"/>
  <c r="E171" i="7"/>
  <c r="D171" i="7"/>
  <c r="C171" i="7"/>
  <c r="H163" i="7"/>
  <c r="E163" i="7"/>
  <c r="D163" i="7"/>
  <c r="C163" i="7"/>
  <c r="H155" i="7"/>
  <c r="E155" i="7"/>
  <c r="D155" i="7"/>
  <c r="C155" i="7"/>
  <c r="E148" i="7"/>
  <c r="D148" i="7"/>
  <c r="D140" i="7" s="1"/>
  <c r="C148" i="7"/>
  <c r="C146" i="7" s="1"/>
  <c r="H146" i="7"/>
  <c r="E146" i="7"/>
  <c r="D146" i="7"/>
  <c r="H144" i="7"/>
  <c r="E144" i="7"/>
  <c r="D144" i="7"/>
  <c r="C144" i="7"/>
  <c r="H143" i="7"/>
  <c r="E143" i="7"/>
  <c r="D143" i="7"/>
  <c r="C143" i="7"/>
  <c r="H142" i="7"/>
  <c r="E142" i="7"/>
  <c r="D142" i="7"/>
  <c r="C142" i="7"/>
  <c r="H141" i="7"/>
  <c r="E141" i="7"/>
  <c r="D141" i="7"/>
  <c r="C141" i="7"/>
  <c r="H139" i="7"/>
  <c r="E139" i="7"/>
  <c r="D139" i="7"/>
  <c r="C139" i="7"/>
  <c r="H128" i="7"/>
  <c r="E128" i="7"/>
  <c r="D128" i="7"/>
  <c r="D120" i="7" s="1"/>
  <c r="C128" i="7"/>
  <c r="C120" i="7" s="1"/>
  <c r="H126" i="7"/>
  <c r="E126" i="7"/>
  <c r="E25" i="7" s="1"/>
  <c r="D126" i="7"/>
  <c r="C126" i="7"/>
  <c r="H125" i="7"/>
  <c r="E125" i="7"/>
  <c r="D125" i="7"/>
  <c r="C125" i="7"/>
  <c r="H124" i="7"/>
  <c r="E124" i="7"/>
  <c r="D124" i="7"/>
  <c r="C124" i="7"/>
  <c r="H123" i="7"/>
  <c r="E123" i="7"/>
  <c r="D123" i="7"/>
  <c r="C123" i="7"/>
  <c r="H122" i="7"/>
  <c r="C122" i="7"/>
  <c r="H121" i="7"/>
  <c r="E121" i="7"/>
  <c r="D121" i="7"/>
  <c r="C121" i="7"/>
  <c r="H114" i="7"/>
  <c r="H426" i="7" s="1"/>
  <c r="H453" i="7" s="1"/>
  <c r="E114" i="7"/>
  <c r="E112" i="7" s="1"/>
  <c r="D114" i="7"/>
  <c r="D426" i="7" s="1"/>
  <c r="D453" i="7" s="1"/>
  <c r="H112" i="7"/>
  <c r="C112" i="7"/>
  <c r="H102" i="7"/>
  <c r="E102" i="7"/>
  <c r="D102" i="7"/>
  <c r="C102" i="7"/>
  <c r="H94" i="7"/>
  <c r="E94" i="7"/>
  <c r="D94" i="7"/>
  <c r="C94" i="7"/>
  <c r="H86" i="7"/>
  <c r="D88" i="7"/>
  <c r="D86" i="7" s="1"/>
  <c r="C88" i="7"/>
  <c r="C86" i="7" s="1"/>
  <c r="E86" i="7"/>
  <c r="H78" i="7"/>
  <c r="E78" i="7"/>
  <c r="D78" i="7"/>
  <c r="C78" i="7"/>
  <c r="C72" i="7"/>
  <c r="H70" i="7"/>
  <c r="D70" i="7"/>
  <c r="C70" i="7"/>
  <c r="E63" i="7"/>
  <c r="E61" i="7" s="1"/>
  <c r="D63" i="7"/>
  <c r="D61" i="7" s="1"/>
  <c r="C63" i="7"/>
  <c r="C61" i="7" s="1"/>
  <c r="H61" i="7"/>
  <c r="E53" i="7"/>
  <c r="D53" i="7"/>
  <c r="C53" i="7"/>
  <c r="C51" i="7" s="1"/>
  <c r="H51" i="7"/>
  <c r="E51" i="7"/>
  <c r="D51" i="7"/>
  <c r="H49" i="7"/>
  <c r="E49" i="7"/>
  <c r="D49" i="7"/>
  <c r="C49" i="7"/>
  <c r="H48" i="7"/>
  <c r="E48" i="7"/>
  <c r="D48" i="7"/>
  <c r="C48" i="7"/>
  <c r="H47" i="7"/>
  <c r="E47" i="7"/>
  <c r="D47" i="7"/>
  <c r="C47" i="7"/>
  <c r="H46" i="7"/>
  <c r="E46" i="7"/>
  <c r="D46" i="7"/>
  <c r="C46" i="7"/>
  <c r="H44" i="7"/>
  <c r="E44" i="7"/>
  <c r="D44" i="7"/>
  <c r="C44" i="7"/>
  <c r="H35" i="7"/>
  <c r="H27" i="7" s="1"/>
  <c r="E35" i="7"/>
  <c r="D35" i="7"/>
  <c r="D27" i="7" s="1"/>
  <c r="C35" i="7"/>
  <c r="H33" i="7"/>
  <c r="E33" i="7"/>
  <c r="D33" i="7"/>
  <c r="D25" i="7" s="1"/>
  <c r="C33" i="7"/>
  <c r="H32" i="7"/>
  <c r="E32" i="7"/>
  <c r="D32" i="7"/>
  <c r="C32" i="7"/>
  <c r="H31" i="7"/>
  <c r="E31" i="7"/>
  <c r="D31" i="7"/>
  <c r="D23" i="7" s="1"/>
  <c r="C31" i="7"/>
  <c r="H30" i="7"/>
  <c r="E30" i="7"/>
  <c r="D30" i="7"/>
  <c r="C30" i="7"/>
  <c r="H29" i="7"/>
  <c r="E29" i="7"/>
  <c r="D29" i="7"/>
  <c r="C29" i="7"/>
  <c r="H28" i="7"/>
  <c r="E28" i="7"/>
  <c r="D28" i="7"/>
  <c r="C28" i="7"/>
  <c r="E27" i="7"/>
  <c r="D24" i="7"/>
  <c r="H321" i="7" l="1"/>
  <c r="D337" i="7"/>
  <c r="C23" i="7"/>
  <c r="C15" i="7" s="1"/>
  <c r="C314" i="7"/>
  <c r="E314" i="7"/>
  <c r="C20" i="7"/>
  <c r="C12" i="7" s="1"/>
  <c r="D318" i="7"/>
  <c r="D425" i="7"/>
  <c r="D452" i="7" s="1"/>
  <c r="H22" i="7"/>
  <c r="H14" i="7" s="1"/>
  <c r="H231" i="7"/>
  <c r="C374" i="7"/>
  <c r="E319" i="7"/>
  <c r="E17" i="7" s="1"/>
  <c r="E24" i="7"/>
  <c r="H24" i="7"/>
  <c r="E318" i="7"/>
  <c r="D112" i="7"/>
  <c r="D45" i="7"/>
  <c r="D21" i="7" s="1"/>
  <c r="D13" i="7" s="1"/>
  <c r="D138" i="7"/>
  <c r="D313" i="7"/>
  <c r="C25" i="7"/>
  <c r="H372" i="7"/>
  <c r="E247" i="7"/>
  <c r="E20" i="7" s="1"/>
  <c r="E12" i="7" s="1"/>
  <c r="C263" i="7"/>
  <c r="C246" i="7" s="1"/>
  <c r="D43" i="7"/>
  <c r="C140" i="7"/>
  <c r="D263" i="7"/>
  <c r="D246" i="7" s="1"/>
  <c r="E316" i="7"/>
  <c r="D17" i="7"/>
  <c r="C45" i="7"/>
  <c r="E263" i="7"/>
  <c r="E246" i="7" s="1"/>
  <c r="H318" i="7"/>
  <c r="H16" i="7" s="1"/>
  <c r="C372" i="7"/>
  <c r="D16" i="7"/>
  <c r="D22" i="7"/>
  <c r="C315" i="7"/>
  <c r="C319" i="7"/>
  <c r="C316" i="7"/>
  <c r="H25" i="7"/>
  <c r="E23" i="7"/>
  <c r="C27" i="7"/>
  <c r="E70" i="7"/>
  <c r="H425" i="7"/>
  <c r="H452" i="7" s="1"/>
  <c r="H45" i="7"/>
  <c r="H205" i="7"/>
  <c r="H138" i="7" s="1"/>
  <c r="H140" i="7"/>
  <c r="E372" i="7"/>
  <c r="H23" i="7"/>
  <c r="E425" i="7"/>
  <c r="E45" i="7"/>
  <c r="C24" i="7"/>
  <c r="C16" i="7" s="1"/>
  <c r="C22" i="7"/>
  <c r="D317" i="7"/>
  <c r="D15" i="7" s="1"/>
  <c r="E120" i="7"/>
  <c r="H246" i="7"/>
  <c r="C451" i="7"/>
  <c r="E16" i="7"/>
  <c r="E22" i="7"/>
  <c r="C425" i="7"/>
  <c r="C452" i="7" s="1"/>
  <c r="H120" i="7"/>
  <c r="E140" i="7"/>
  <c r="H317" i="7"/>
  <c r="H17" i="7"/>
  <c r="H43" i="7"/>
  <c r="C43" i="7"/>
  <c r="H429" i="7"/>
  <c r="H456" i="7" s="1"/>
  <c r="H247" i="7"/>
  <c r="C21" i="7"/>
  <c r="C138" i="7"/>
  <c r="E196" i="7"/>
  <c r="D316" i="7"/>
  <c r="D14" i="7" s="1"/>
  <c r="H339" i="7"/>
  <c r="H363" i="7"/>
  <c r="C345" i="7"/>
  <c r="E426" i="7"/>
  <c r="E453" i="7" s="1"/>
  <c r="D247" i="7"/>
  <c r="D20" i="7" s="1"/>
  <c r="D12" i="7" s="1"/>
  <c r="E317" i="7"/>
  <c r="D423" i="7" l="1"/>
  <c r="D450" i="7" s="1"/>
  <c r="D19" i="7"/>
  <c r="D11" i="7" s="1"/>
  <c r="C13" i="7"/>
  <c r="C17" i="7"/>
  <c r="C423" i="7"/>
  <c r="E21" i="7"/>
  <c r="C19" i="7"/>
  <c r="E138" i="7"/>
  <c r="H15" i="7"/>
  <c r="H337" i="7"/>
  <c r="E423" i="7"/>
  <c r="E450" i="7" s="1"/>
  <c r="E452" i="7"/>
  <c r="C337" i="7"/>
  <c r="H423" i="7"/>
  <c r="H450" i="7" s="1"/>
  <c r="E14" i="7"/>
  <c r="C14" i="7"/>
  <c r="H315" i="7"/>
  <c r="H20" i="7"/>
  <c r="E313" i="7"/>
  <c r="E15" i="7"/>
  <c r="H21" i="7"/>
  <c r="E43" i="7"/>
  <c r="E19" i="7" l="1"/>
  <c r="H19" i="7"/>
  <c r="H12" i="7"/>
  <c r="E13" i="7"/>
  <c r="H13" i="7"/>
  <c r="H313" i="7"/>
  <c r="C313" i="7"/>
  <c r="C11" i="7" s="1"/>
  <c r="C450" i="7"/>
  <c r="C433" i="7" l="1"/>
  <c r="H11" i="7"/>
  <c r="E11" i="7"/>
</calcChain>
</file>

<file path=xl/sharedStrings.xml><?xml version="1.0" encoding="utf-8"?>
<sst xmlns="http://schemas.openxmlformats.org/spreadsheetml/2006/main" count="640" uniqueCount="236">
  <si>
    <t>№</t>
  </si>
  <si>
    <t>федеральный бюджет</t>
  </si>
  <si>
    <t>краевой бюджет</t>
  </si>
  <si>
    <t>местные бюджеты</t>
  </si>
  <si>
    <t>государственные внебюджетные фонды</t>
  </si>
  <si>
    <t>Всего:</t>
  </si>
  <si>
    <t>внебюджетные фонды</t>
  </si>
  <si>
    <t>прочие внебюджетные фонды</t>
  </si>
  <si>
    <t xml:space="preserve">
1.1.1</t>
  </si>
  <si>
    <t xml:space="preserve">
1</t>
  </si>
  <si>
    <t xml:space="preserve">
1.1</t>
  </si>
  <si>
    <t xml:space="preserve">
</t>
  </si>
  <si>
    <t xml:space="preserve">
1.2</t>
  </si>
  <si>
    <t>Основное мероприятие 1.1 "Управление развитием информационного общества и формированием электронного правительства в Камчатском крае"</t>
  </si>
  <si>
    <t>Основное мероприятие 1.2 "Развитие инфраструктуры электронного правительства в Камчатском крае"</t>
  </si>
  <si>
    <t xml:space="preserve">
1.2.1</t>
  </si>
  <si>
    <t xml:space="preserve">
1.2.2</t>
  </si>
  <si>
    <t xml:space="preserve">
1.2.3</t>
  </si>
  <si>
    <t xml:space="preserve">
1.2.4</t>
  </si>
  <si>
    <t xml:space="preserve">
1.2.7</t>
  </si>
  <si>
    <t xml:space="preserve">
1.2.8</t>
  </si>
  <si>
    <t xml:space="preserve">
1.3</t>
  </si>
  <si>
    <t>Основное мероприятие 1.3 "Обеспечение межведомственного электронного взаимодействия при предоставлении государственных и муниципальных услуг"</t>
  </si>
  <si>
    <t xml:space="preserve">
1.6</t>
  </si>
  <si>
    <t>Основное мероприятие 1.6 "Развитие, внедрение и сопровождение  информационных систем"</t>
  </si>
  <si>
    <t>Мероприятие 1.6.1 "Развитие и сопровождение официального сайта исполнительных органов государственной власти Камчатского края"</t>
  </si>
  <si>
    <t xml:space="preserve">
1.6.1</t>
  </si>
  <si>
    <t xml:space="preserve">
1.6.4</t>
  </si>
  <si>
    <t xml:space="preserve">
1.6.5</t>
  </si>
  <si>
    <t xml:space="preserve">
3</t>
  </si>
  <si>
    <t xml:space="preserve">
3.1</t>
  </si>
  <si>
    <t>Основное мероприятие 3.1 "Обеспечение реализации государственной политики в области информатизации и связи Камчатского края"</t>
  </si>
  <si>
    <t xml:space="preserve">
3.1.1</t>
  </si>
  <si>
    <t xml:space="preserve">
3.2</t>
  </si>
  <si>
    <t>Основное мероприятие 3.2 "Выполнение технологических функций в области информатизации"</t>
  </si>
  <si>
    <t xml:space="preserve">
3.2.1</t>
  </si>
  <si>
    <t>Мероприятие 3.2.1 "Государственное задание на оказание государственных услуг (выполнение работ) КГАУ "Информационно-технологический центр Камчатского края"</t>
  </si>
  <si>
    <t>X</t>
  </si>
  <si>
    <t xml:space="preserve">
</t>
  </si>
  <si>
    <t>Субсидия из краевого бюджета КГАУ "Информационно-технологический центр Камчатского края" на финансовое обеспечение выполнения государственного задания на оказание государственных услуг (выполнение работ)</t>
  </si>
  <si>
    <t xml:space="preserve">
1.6.3</t>
  </si>
  <si>
    <t>Мероприятие 3.3.1 "Обеспечение организационной, информационной и технической поддержки мероприятий по фиксации нарушений Правил дорожного движения Российской Федерации с использованием автоматических комплексов, в том числе рассылка заказной корреспонденцией документов, полученных с их помощью"</t>
  </si>
  <si>
    <t xml:space="preserve">
1.6.8</t>
  </si>
  <si>
    <t xml:space="preserve">
1.6.9</t>
  </si>
  <si>
    <t xml:space="preserve">
1.2.6</t>
  </si>
  <si>
    <t>Подпрограмма 1 "Электронное правительство в Камчатском крае"</t>
  </si>
  <si>
    <t xml:space="preserve">
Подпрограмма 2 "Внедрение спутниковых навигационных технологий с использованием системы ГЛОНАСС и иных результатов космической деятельности в интересах социально-экономического и инновационного развития Камчатского края"</t>
  </si>
  <si>
    <t>Подпрограмма 3 "Обеспечение реализации Программы"</t>
  </si>
  <si>
    <t xml:space="preserve">
1.7</t>
  </si>
  <si>
    <t>829</t>
  </si>
  <si>
    <t>833</t>
  </si>
  <si>
    <t xml:space="preserve">
1.6.7</t>
  </si>
  <si>
    <t xml:space="preserve">
3.3</t>
  </si>
  <si>
    <t xml:space="preserve">
Основное мероприятие 3.3 "Создание, развитие и сопровождение системы автоматической фиксации административных правонарушений в области безопасности дорожного движения"</t>
  </si>
  <si>
    <t>Субсидия из краевого бюджета КГАУ "Информационно-технологический центр Камчатского края" на финансовое обеспечение реализации настоящего мероприятия</t>
  </si>
  <si>
    <t xml:space="preserve">
3.2.2</t>
  </si>
  <si>
    <t>Мероприятие 3.2.2 "Предоставление государственных услуг и государственных функций методом "выездных бригад"</t>
  </si>
  <si>
    <t xml:space="preserve">прочие внебюджетные фонды
</t>
  </si>
  <si>
    <t xml:space="preserve">
1.6.10</t>
  </si>
  <si>
    <r>
      <rPr>
        <b/>
        <sz val="8"/>
        <rFont val="Times New Roman"/>
        <family val="1"/>
        <charset val="204"/>
      </rPr>
      <t>Показатели плана-графика по Участникам</t>
    </r>
    <r>
      <rPr>
        <sz val="8"/>
        <rFont val="Times New Roman"/>
        <family val="1"/>
        <charset val="204"/>
      </rPr>
      <t xml:space="preserve">
</t>
    </r>
    <r>
      <rPr>
        <b/>
        <sz val="8"/>
        <rFont val="Times New Roman"/>
        <family val="1"/>
        <charset val="204"/>
      </rPr>
      <t>ВСЕГО</t>
    </r>
  </si>
  <si>
    <t>Субсидия из краевого бюджета КГАУ "Информационно-технологический центр Камчатского края" на финансовое обеспечение  реализации настоящего мероприятия</t>
  </si>
  <si>
    <t>Контрольное событие программы 1.2: Заключён государственный контракт для организации каналов передачи данных между исполнительными органами государственной власти Камчатского края</t>
  </si>
  <si>
    <t xml:space="preserve">
1.6.6</t>
  </si>
  <si>
    <t xml:space="preserve">
1.2.5</t>
  </si>
  <si>
    <t xml:space="preserve">
1.6.2</t>
  </si>
  <si>
    <t>Наименование государственной программы: Информационное общество в Камчатском крае</t>
  </si>
  <si>
    <t>Отчётный период &lt;1&gt;: январь 2018 года</t>
  </si>
  <si>
    <t>Ответственные исполнители: Жданова Анастасия Николаевна, Зимина Екатерина Александровна, тел. +7 (4152) 42-34-22</t>
  </si>
  <si>
    <t>Наименование КВЦП, основного мероприятия, мероприятия, контрольного события программы, объекта закупки, субсидии</t>
  </si>
  <si>
    <t>Расходы на реализацию государственной программы (тыс. руб.)</t>
  </si>
  <si>
    <t>предусмотрено</t>
  </si>
  <si>
    <t>освоено</t>
  </si>
  <si>
    <t>Фактическая дата начала реализации мероприятия</t>
  </si>
  <si>
    <t>Фактические: дата окончания реализации мероприятия; 
дата наступления контрольного события</t>
  </si>
  <si>
    <t>&lt;1&gt; Указывается с начала отчётного периода (например, январь-март 2016 года).</t>
  </si>
  <si>
    <t>&lt;3&gt; Указываются причины расхождения дат наступления контрольных событий с датами утверждёнными планом реализации, дат основных мероприятий с детальным планом-графиком государственной программы; причины расхождения сумм профинансировано и фактически освоено по основным мероприятиям и подпрограммам государственной программы; прочие комментарии.</t>
  </si>
  <si>
    <t>&lt;4&gt; Указывается наименование внебюджетного фонда.</t>
  </si>
  <si>
    <t>&lt;6&gt; Заполняется в случае, если в рамках государственной программы предусматривается возможность предоставления субсидий, указывается источник финансирования.</t>
  </si>
  <si>
    <t>Отклонения от данных Минфина
ВСЕГО</t>
  </si>
  <si>
    <t xml:space="preserve">прочие внебюджетные фонды
</t>
  </si>
  <si>
    <t xml:space="preserve">
</t>
  </si>
  <si>
    <t xml:space="preserve">
1.8</t>
  </si>
  <si>
    <t xml:space="preserve">
1.8.1</t>
  </si>
  <si>
    <t>D3. Региональный проект "Кадры для цифровой экономики (Камчатский край)"</t>
  </si>
  <si>
    <t xml:space="preserve">
1.9</t>
  </si>
  <si>
    <t xml:space="preserve">
1.10</t>
  </si>
  <si>
    <t xml:space="preserve">
1.11</t>
  </si>
  <si>
    <t xml:space="preserve">
1.12</t>
  </si>
  <si>
    <t>D4. Региональный проект "Информационная безопасность (Камчатский край)"</t>
  </si>
  <si>
    <t>D5. Региональный проект "Цифровые технологии (Камчатский край)"</t>
  </si>
  <si>
    <t>D6. Региональный проект "Цифровое государственное управление (Камчатский край)"</t>
  </si>
  <si>
    <t>D2. Региональный проект "Информационная инфраструктура (Камчатский край)"</t>
  </si>
  <si>
    <t>Мероприятие 1.1.1 "Повышение квалификации специалистов в области информационно-телекоммуникационных технологий"</t>
  </si>
  <si>
    <t xml:space="preserve">
3.2.3</t>
  </si>
  <si>
    <t>МОНИТОРИНГ РЕАЛИЗАЦИИ ГОСУДАРСТВЕННОЙ ПРОГРАММЫ</t>
  </si>
  <si>
    <t xml:space="preserve">
1.7.1</t>
  </si>
  <si>
    <t xml:space="preserve">
1.3.1</t>
  </si>
  <si>
    <t>Мероприятие 1.3.1 "Развитие и сопровождение региональной системы межведомственного электронного взаимодействия Камчатского края"</t>
  </si>
  <si>
    <t xml:space="preserve">прочие внебюджетные фонды
</t>
  </si>
  <si>
    <t>профинансировано</t>
  </si>
  <si>
    <t xml:space="preserve">
</t>
  </si>
  <si>
    <t>Основное мероприятие 1.7 "Развитие инфраструктуры связи на территории Камчатского края"</t>
  </si>
  <si>
    <t xml:space="preserve">
3.4.1</t>
  </si>
  <si>
    <t xml:space="preserve">
3.4.</t>
  </si>
  <si>
    <t>Ответственные исполнители: Симакова Юлия Андреевна, Жданова Анастасия Николаевна, тел. +7 (4152) 42-34-22</t>
  </si>
  <si>
    <t xml:space="preserve">
Государственная программа "Информационное общество в Камчатском крае"</t>
  </si>
  <si>
    <t>федеральный бюджет (ФБ)</t>
  </si>
  <si>
    <t>краевой бюджет (КБ)</t>
  </si>
  <si>
    <t>Освоение финансирования - 99,9 %
Принято обязательств - 100 %</t>
  </si>
  <si>
    <t>Финансирование в 2021 году не предусмотрено</t>
  </si>
  <si>
    <t>Мероприятие 1.2.1 "Организация доступа в сеть Интернет на скорости 200 Мбит/с для нужд исполнительных органов государственной власти Камчатского края"</t>
  </si>
  <si>
    <t>Контрольное событие программы 1.1: Заключены государственные контракты для обеспечения доступа в информационно-телекоммуникационную сеть «Интернет»</t>
  </si>
  <si>
    <t>11.01.2021</t>
  </si>
  <si>
    <t>Контрольное событие программы 1.11 Подписан акт оказанных услуг по предоставлению доступа в информационно-телекоммуникационную сеть «Интернет»</t>
  </si>
  <si>
    <t>Мероприятие 1.2.2 "Оказание услуг по предоставлению каналов передачи данных между исполнительными органами государственной власти Камчатского края"</t>
  </si>
  <si>
    <t>Мероприятие 1.2.3 "Расширение и поддержка функциональности телекоммуникационной инфраструктуры сети исполнительных органов государственной власти Камчатского края"</t>
  </si>
  <si>
    <t>Мероприятие 1.2.4 "Модернизация и поддержка функциональности защищённого сегмента сети исполнительных органов государственной власти Камчатского края"</t>
  </si>
  <si>
    <t>Мероприятие 1.2.5 "Модернизация и сопровождение оборудования центра обработки данных (ЦОД) исполнительных органов государственной власти Камчатского края"</t>
  </si>
  <si>
    <t>Освоение финансирования - 100 %
1. Государственный контракт от 16.11.2021 № 10А-21 на оказание услуг по техническому обслуживанию и ремонту источников бесперебойного питания APC Symmetra PX 48kW для нужд Министерства цифрового развития 
Камчатского края, цена контракта - 1624,35561 тыс. рублей. Плановый срок исполнения контракта - 31.12.2021 г. ИКЗ: 212410112081641010100100410010000242.
2. Закупка малого объёма - государственный контракт от 19.07.2021 № 11 "на выполнение работ по устройству системы контроля и управления доступом (СКУД)", цена контракта - 68,556 тыс. рублей. Контракт исполнен 23.08.2021</t>
  </si>
  <si>
    <t>Мероприятие 1.2.6 "Обеспечение антивирусной защиты рабочих мест и информационных систем в исполнительных органах государственной власти Камчатского края"</t>
  </si>
  <si>
    <t>Освоение финансирования в 2021 году не планируется.</t>
  </si>
  <si>
    <t>Мероприятие 1.2.7 "Развитие программно-аппаратных комплексов, обеспечение защиты информации в центре обработки данных для предоставления государственных и муниципальных услуг"</t>
  </si>
  <si>
    <t>09.06.2021</t>
  </si>
  <si>
    <t>О контрольном событии:
плановая дата - 30.06.2021 г., дата фактического наступления - 09.06.2021 г., КГАУ ИТЦ заключён договор от 09.06.2021 № 35/2021-СК с ООО "Хабэко-Партнер" (цена договора - 17864,192 тыс. рублей)</t>
  </si>
  <si>
    <t xml:space="preserve">
Мероприятие 1.2.8 "Обеспечение доступа отделов ЗАГС Камчатского края к сети Интернет"</t>
  </si>
  <si>
    <t xml:space="preserve">Освоение финансирования - 100 %
1. Государственный контракт от 18.01.2021 б/н, цена контракта - 136,51060 тыс. рублей. Контракт исполнен (период оказания услуг: с 01.2021 по 02.2021).
2. Государственный контракт от 26.02.2021 № 0138500000421000001 на оказание услуг по передаче данных органов ЗАГС Камчатского края по существующим каналам связи, цена контракта - 624,28  тыс. рублей. Контракт расторгнут 17.06.2021 г. с уменьшением цены до 204,7659 тыс. рублей.
ИКЗ: 212410118704941010100100010016110242.
</t>
  </si>
  <si>
    <t>Освоение финансирования - 100 %
Принято обязательств - 100 %</t>
  </si>
  <si>
    <t xml:space="preserve">Контрольное событие программы 1.7: подписан промежуточный акт выполненных работ по развитию и сопровождению региональной системы межведомственного электронного взаимодействия </t>
  </si>
  <si>
    <t>15.07.2021</t>
  </si>
  <si>
    <t>О контрольном событии:
плановая дата - 31.07.2021 г., дата фактического наступления - 15.07.2021 г. (акт выполненных работ от 30.06.2021 б/н по очередному этапу договора подписан заказчиком 15 июля 2021 года)</t>
  </si>
  <si>
    <t>Контрольное событие программы 1.4: заключён государственный контракт на сопровождение официального сайта исполнительных органов государственной власти Камчатского края в информационно-телекоммуникационной сети «Интернет»</t>
  </si>
  <si>
    <t>15.06.2021</t>
  </si>
  <si>
    <t>Мероприятие 1.6.2 "Создание, развитие и сопровождение информационной системы обеспечения деятельности Министерства труда и развития кадрового потенциала Камчатского края"</t>
  </si>
  <si>
    <t>Мероприятие 1.6.3 "Создание, развитие и сопровождение государственной информационной системы Камчатского края в области государственной гражданской службы Камчатского края "Единая краевая кадровая информационная система"</t>
  </si>
  <si>
    <t>Освоение финансирования - 100 %
Государственный контракт от 24.08.2021 № 0138200001621000021 на оказание услуг по сопровождению и развитию государственной информационной системы Камчатского края в области государственной гражданской службы Камчатского края «Единая краевая кадровая информационная система» в 2021 году, цена контракта - 1747,000 тыс. рублей. По состоянию на 10.12.2021 г. Контракт полностью исполнен.</t>
  </si>
  <si>
    <t>Мероприятие 1.6.4 "Создание, развитие и сопровождение государственной информационной системы Камчатского края "Региональная навигационная информационная система Камчатского края"</t>
  </si>
  <si>
    <t>Мероприятие 1.6.5 "Создание, развитие и сопровождение информационной системы обеспечения деятельности Инспекции государственного строительного надзора Камчатского края"</t>
  </si>
  <si>
    <t xml:space="preserve">
Мероприятие 1.6.6 "Создание, развитие и сопровождение ситуационного центра Губернатора Камчатского края"</t>
  </si>
  <si>
    <t>Освоение финансирования - 100 %
1.  Государственный контракт от 18.06.2021 № 07А-21 на работы по развитию Информационно-аналитической системы Ситуационного центра Губернатора Камчатского края в части создания межведомственной подсистемы «Оперативный мониторинг и анализ бюджета Камчатского края», цена контракта - 6699,76667 тыс. рублей, обязательства исполнителя выполнены 10.09.2021 г. Контракт исполнен 27.09.2021 г. 
Реестровый номер контракта 2410112081621000025</t>
  </si>
  <si>
    <t xml:space="preserve">прочие внебюджетные фонды
</t>
  </si>
  <si>
    <t>10.09.2021</t>
  </si>
  <si>
    <t>О контрольном событии:
плановая дата - 30.09.2021 г., дата фактического наступления - 10.09.2021 г. (подписан акт сдачи-приёмки выполненных работ от 10.09.2021 б/н)</t>
  </si>
  <si>
    <t xml:space="preserve">
Мероприятие 1.6.7 "Создание, развитие и сопровождение государственной информационной системы Камчатского края "Единая система электронного документооборота Камчатского края"</t>
  </si>
  <si>
    <t>Освоение финансирования -  100 %
1. Государственный контракт от 15.06.2020 № 07А-20 на оказание услуг по передаче неисключительных прав в целях развития системы электронного документооборота и делопроизводства в исполнительных органах государственной власти Камчатского края, в 2021 году реализация 2-го этапа, цена контракта - 12000,0 тыс. рублей (цена 2-го этапа - 6000,0 тыс. рублей). Контракт исполнен 17.02.2021 г..
ИКЗ: 202410112081641010100100300015829242.
2. Государственный контракт от 06.09.2021 № 06А-21 на оказание услуг по предоставлению простых (неисключительных) лицензий на право использовать компьютерное программное обеспечение в целях развития Государственной информационной системы Камчатского края «Единая система электронного документооборота Камчатского края», цена контракта - 1710,0 тыс. рублей. Контракт исполнен 30.09.2021 г. 
(ИКЗ 212410112081641010100100350015829242)</t>
  </si>
  <si>
    <t xml:space="preserve">
</t>
  </si>
  <si>
    <t>08.02.2021</t>
  </si>
  <si>
    <t>О контрольном событии:
плановая дата - 28.02.2021 г., дата фактического наступления - 08.02.2021 г. (акт сдачи-приёмки оказанных услуг по 2 этапу государственного контракта подписан заказчиком 8 февраля 2021 года)</t>
  </si>
  <si>
    <t xml:space="preserve">
Мероприятие 1.6.8 "Создание и развитие информационного портала экологического мониторинга в Камчатском крае"</t>
  </si>
  <si>
    <t>Мероприятие 1.6.9 "Создание, развитие и сопровождение системы управления проектами"</t>
  </si>
  <si>
    <t>Освоение финансирования - 100 %
Принято обязательств - 100%</t>
  </si>
  <si>
    <t xml:space="preserve">
Мероприятие 1.7.1 "Развитие сети волоконно-оптических линий связи на территории Камчатского края"</t>
  </si>
  <si>
    <t xml:space="preserve">
Мероприятие 1.8.1 "Содействие подключению к сети Интернет (за счёт федерального бюджета) социально значимых объектов, расположенных на территории Камчатского края"</t>
  </si>
  <si>
    <t>Контрольное событие программы 1.9: Завершено подключение социально-значимых объектов в Камчатском крае к сети Интернет, запланированных на 3-й год реализации</t>
  </si>
  <si>
    <t>Мероприятие 1.8.2 "Формирование и функционирование необходимой информационно-технологической и телекоммуникационной инфраструктуры на участках мировых судей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видео-конференц-связи"</t>
  </si>
  <si>
    <t xml:space="preserve">прочие внебюджетные фонды
</t>
  </si>
  <si>
    <t xml:space="preserve">
</t>
  </si>
  <si>
    <t>Контрольное событие программы 1.6: заключён государственный контракт по формированию и функционированию необходимой информационно-технологической и телекоммуникационной инфраструктуры на участках мировых судей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видео-конференц-связи</t>
  </si>
  <si>
    <t>03.08.2021</t>
  </si>
  <si>
    <t>Контрольное событие программы 1.10: подписан акт выполненных работ (оказанных услуг) по формированию и функционированию необходимой информационно-технологической и телекоммуникационной инфраструктуры на участках мировых судей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видео-конференц-связи</t>
  </si>
  <si>
    <t xml:space="preserve">Финансирование в 2021 году не предусмотрено.
Минцифры Камчатского края в рамках своих полномочий, а также обязательств, определенных соглашением о реализации регионального проекта, реализует безденежные мероприятия, в том числе координирует участие государственных гражданских служащих Камчатского края в программах повышения квалификации по компетенциям цифровой экономики.
Соглашением о реализации регионального проекта Камчатскому краю определено плановое значение показателя "Количество государственных (муниципальных) служащих и работников учреждений, прошедших обучение компетенциям в сфере цифровой трансформации государственного и муниципального управления" - 50 человек. По состоянию на 01.06.2021 года прошли обучение 40 из запланированных 50 человек. Риски недостижения показателя отсутствуют. </t>
  </si>
  <si>
    <t xml:space="preserve">Финансирование в 2021 году не предусмотрено
</t>
  </si>
  <si>
    <t xml:space="preserve">
2</t>
  </si>
  <si>
    <t>Реализация подпрограммы завершена в 2020 году.</t>
  </si>
  <si>
    <t>Освоение финансирования - 99,4 %
Принято обязательств - 99,4 %
Причины расхождения сумм профинансировано и фактически освоено: см. мероприятие 3.1.1.</t>
  </si>
  <si>
    <t>Мероприятие 3.1.1 "Содержание Министерства цифрового развития Камчатского края"</t>
  </si>
  <si>
    <t>Освоение финансирования - 100 %
Реализация мероприятия осуществляется КГАУ "Информационно-технологический центр Камчатского края" по соглашению от 30.12.2020 № 1.</t>
  </si>
  <si>
    <t>Мероприятие 3.2.3 "Обеспечение деятельности автономной некоммерческой организации "Цифровые решения"</t>
  </si>
  <si>
    <t xml:space="preserve">
3.3.1</t>
  </si>
  <si>
    <t>26.04.2021</t>
  </si>
  <si>
    <t>О контрольном событии:
плановая дата - 30.04.2021 г., дата фактического наступления - 26.04.2021 г., КГАУ ИТЦ заключён договор от 26.04.2021 № Ф/4282/01/2021 с ФГУП "Почта России"</t>
  </si>
  <si>
    <t xml:space="preserve">
3.3.2</t>
  </si>
  <si>
    <t xml:space="preserve">
Мероприятие 3.3.2 "Создание (обновление) комплексов автоматической фиксации нарушений Правил дорожного движения Российской Федерации на территории Камчатского края"</t>
  </si>
  <si>
    <t xml:space="preserve">
R2. Региональный проект "Общесистемные меры развития дорожного хозяйства Камчатского края"</t>
  </si>
  <si>
    <t xml:space="preserve">
Мероприятие 3.4.1. "Создание (обновление) комплексов автоматической фиксации нарушений Правил дорожного движения Российской Федерации на территории Камчатского края"</t>
  </si>
  <si>
    <r>
      <t xml:space="preserve">&lt;2&gt; Приводится общее количество и сумма заключённых государственных и (или) муниципальных контрактов по инвестиционным мероприятиям за отчётный период. Поскольку настоящий мониторинг содержит информацию о реализации мероприятий в рамках </t>
    </r>
    <r>
      <rPr>
        <b/>
        <sz val="8"/>
        <rFont val="Times New Roman"/>
        <family val="1"/>
        <charset val="204"/>
      </rPr>
      <t>государственной программы</t>
    </r>
    <r>
      <rPr>
        <sz val="8"/>
        <rFont val="Times New Roman"/>
        <family val="1"/>
        <charset val="204"/>
      </rPr>
      <t>, в данной графе приведена общая сумма принятых бюджетных обязательств (государственный контракты, договоры и соглашения)</t>
    </r>
  </si>
  <si>
    <t>Заполняется в случае, если в рамках государственной программы предусматривается возможность заключения долгосрочных государственных контрактов и муниципальных контрактов на поставку товаров, выполнение работ, оказание услуг.</t>
  </si>
  <si>
    <t>МЦР (федеральный бюджет)</t>
  </si>
  <si>
    <t>МЦР (краевой бюджет)</t>
  </si>
  <si>
    <t>Агентство записи актов гражданского состояния и архивного дела Камчатского края</t>
  </si>
  <si>
    <t>Аппарат Губернатора и Правительства Камчатского края</t>
  </si>
  <si>
    <t>Министерство труда и развития кадрового потенциала Камчатского края</t>
  </si>
  <si>
    <t>Агентство по обеспечению деятельности мировых судей Камчатского края  (федеральный бюджет)</t>
  </si>
  <si>
    <t>Агентство по обеспечению деятельности мировых судей Камчатского края  (краевой бюджет)</t>
  </si>
  <si>
    <t>Министерство транспорта и дорожного строительства Камчатского края</t>
  </si>
  <si>
    <t>Инспекция государственного строительного надзора Камчатского края (краевой бюджет)</t>
  </si>
  <si>
    <t>отклонение от ДПГ</t>
  </si>
  <si>
    <t>Данные Минфина (направляет Минэкономики в рабочем порядке)/УМД
ВСЕГО на 01.11.2021</t>
  </si>
  <si>
    <t xml:space="preserve">Таблица 10
</t>
  </si>
  <si>
    <t>Мероприятие 1.6.10 "Создание и внедрение цифровой платформы социальных сервисов Камчатского края (социальные баллы)"</t>
  </si>
  <si>
    <t xml:space="preserve">
1.8.2</t>
  </si>
  <si>
    <t xml:space="preserve">Заключено контрактов на отчётную дату </t>
  </si>
  <si>
    <t>Примечание</t>
  </si>
  <si>
    <t>Освоение финансирования - 100 %
Соглашение о предоставлении из краевого бюджета субсидии автономной некоммерческой организации «Цифровые решения» на осуществление уставной деятельности от 26.11.2021 № 1. АНО "ЦР" принято и исполнено обязательств на 2500,0 тыс. рублей.</t>
  </si>
  <si>
    <t>Субсидия из краевого бюджета АНО "Цифровые решения" на финансовое обеспечение реализации настоящего мероприятия</t>
  </si>
  <si>
    <t>Субсидия из краевого бюджета КГАУ "Информационно-технологический центр Камчатского края" в целях финансового обеспечения затрат, связанных с осуществлением уставной деятельности</t>
  </si>
  <si>
    <t>Освоение финансирования - 100 %
1. Государственный контракт от 28.05.2021 № 0138200000721000001 на оказание услуг по созданию корпоративной защищенной системы передачи данных, цена контракта - 8513,980 тыс. рублей. Контракт исполнен 12.08.2021 г. ИКЗ: 212410112881541010100100020012620242.
2. Государственный контракт от 03.08.2021 № 0138200000721000002 на оказание услуг по модернизации и дооснащению локальных вычислительных сетей судебных участков мировых судей Камчатского края с целью подключения судебных участков мировых судей к телекоммуникационной инфраструктуре Государственной автоматизированной системы Российской Федерации «Правосудие», цена контракта - 5144,40384 тыс. рублей. Контракт исполнен 16.12.2021 г. с нарушением сроков исполнения обязательств Исполнителем.
ИКЗ: 212410112881541010100100050010000242.</t>
  </si>
  <si>
    <t>Дотация на поддержку мер по обеспечению сбалансированности местных бюджетов бюджетам Мильковского и Усть-Камчатского муниципальных районов (для предоставления субсидии на строительство распределительных сетей на территориях поселений), а бюджету Пенжинского МР (для обеспечения сотовой связью населенных пунктов Оклан и Парень, включая годовую абонентскую плату оператору связи)</t>
  </si>
  <si>
    <t>Освоение финансирования - 100 %
Миликовскому МР дотация перечислена 25.08.2021 в объёме 3300,0 тыс. рублей. 
Усть-Камчатскому МР дотация перечислена 15.10.2021 в объёме 7000,0 тыс. рублей.                                                                                               Пенжинский МР дотация перечислена 22.12.2021 в объеме 1080,00 тыс. рублей</t>
  </si>
  <si>
    <t>Освоение финансирования -  100 %
Государственный контракт от 12.11.2021 № 12А-21 на выполнение работ по развитию информационно-аналитической системы «Камчатка в порядке» в части поставки, установки, настройки и запуска подсистемы «Платформа социальных сервисов «Социальные баллы», цена контракта - 30000,0 тыс. рублей. Контракт исполнен в полном объёме 28.12.2021 г. 
(ИКЗ 21 2410112081641010100100420016201242)</t>
  </si>
  <si>
    <t>Освоение финансирования -  100 %
Государственный контракт от 22.11.2021 № 08К-21 на выполнение работ по созданию и внедрению автоматизированной информационной системы управления, мониторинга и контроля региональными проектами, входящими в состав национальных программ и проектов, а также инвестиционными проектами Камчатского края, цена контракта - 10 000,0 тыс. рублей на два года (2021 год - 4000,0 тыс. руб, 2022 год - 6000,0 руб.). Плановый срок исполнения первого этапа - 31.12.2021 г., фактический - 28.12.2021 г.
ИКЗ 212410112081641010100100370016201242</t>
  </si>
  <si>
    <t>Освоение финансирования -  100 %
1. Государственный контракт от 01.07.2021 № 12 на разработку концепции и прототипа портала экологического мониторинга Камчатского края, цена Контракта - 600,0 тыс. рублей. Контракт исполнен 30.07.2021 г.
2. Государственный контракт от 01.10.2021 № 14 на разработку и внедрение портала экологического мониторинга Камчатского края, цена Контракта - 600,0 тыс. рублей. Контракт исполнен 28.10.2021 г.;
3. Государственный контракт от 01.10.2021 № 14 на выполнение работ по развитию портала экологического мониторинга Камчатского края, цена Контракта - 300,0 тыс. рублей. Контракт исполнен 28.12.2021 г.</t>
  </si>
  <si>
    <t xml:space="preserve">Освоение финансирования -  100 %
1. Государственный контракт от 01.03.2021 № 0138200000921000002 на услуги по обслуживанию комплексной информационной системы автоматизации, цена контракта - 1000,0 тыс. рублей, Контракт исполнен 28.12.2021 г. Реестровый номер контракта 2410108436421000003
</t>
  </si>
  <si>
    <t>Освоение финансирования - 100 %
Государственный контракт от 16.02.2021 № 03-2021 на оказание услуг по сопровождению государственной информационной системы Камчатского края "Региональная навигационная информационная система Камчатского края", цена контракта - 35 230,000 тыс. рублей. Контракт исполнен 22.12.2021 г.
ИКЗ: 202410112433841010100100260016203242.</t>
  </si>
  <si>
    <t>Освоение финансирования - 100 %
Государственный контракт от 08.02.2021 № 0138200002721000001 на оказание услуги по технической поддержке и сопровождению программных продуктов "Катарсис", в рамках действующего законодательства в сфере занятости населения, на 2021 год, цена контракта - 2711,079 тыс. рублей. Контракт исполнен 27.12.2021 г.
ИКЗ: 212410111395341010100100010016202242.</t>
  </si>
  <si>
    <t>Освоение финансирования - 100 %
Государственный контракт от 15.06.2021 № 04К-21 на оказание услуг по развитию и сопровождению информационной системы "Официальный сайт исполнительных органов государственной власти Камчатского края в сети Интернет", цена контракта - 1550,000 тыс. рублей. Контракт исполнен - 28.12.2021 г. (период оказания услуг: с 16.06.2021 по 11.12.2021).
ИКЗ: 212410112081641010100100290016201242.</t>
  </si>
  <si>
    <t>Финансирование на 2021 год не предусмотрено.
Государственный контракт от 08.11.2021 № 09А-21 "на поставку комплектов обновления программно-аппаратных комплексов ViPNet Coordinator HW и сертификатов активации сервиса технической поддержки для защищенной сети ViPNet № 3951" финансируется из лимитов 2022 года. Дата исполнения обязательств Поставщика - 30.12.2021 года, плановый срок оплаты - 04.03.2022 года.
ИКЗ: 212410112081641010100100380010000242</t>
  </si>
  <si>
    <t>-</t>
  </si>
  <si>
    <t>Освоение финансирования - 100 %
Государственный контракт от 11.01.2021 № 01А-21 на оказание услуг по предоставлению канала доступа к виртуальным частным сетям (VPN) и по доступу к информационно-коммуникационной сети Интернет на скорости 50 Мбит/с для нужд ИОГВ Камчатского края, цена контракта - 2476,32658 тыс. рублей (в части услуг по предоставлению доступа к VPN - 1724,32258 тыс. рублей). Контракт исполнен в полном объёме, реестровый номер контракта - 2410112081621000001, ИКЗ: 202410112081641010100100110010000242</t>
  </si>
  <si>
    <t>Финансирование на 2021 год не предусмотрено.</t>
  </si>
  <si>
    <t>Освоение финансирования - 99,6 %
Принято обязательств - 100 %</t>
  </si>
  <si>
    <t>Освоение финансирования - 100 %
Государственный контракт от 11.01.2021 № 02А-21 на оказание услуг по доступу к информационно-коммуникационной сети Интернет на скорости 200 Мбит/с для нужд ИОГВ Камчатского края, цена контракта - 1200,708 тыс. рублей. Контракт на этапе исполнения, период оказания услуг: с 1 января по 31 декабря 2021 г., реестровый номер контракта - 2410112081621000002. 
ИКЗ: 202410112081641010100100090016110242.
Исполнитель нарушил обязательства по контракту в части спутникового резервирования (31.05.2021 года), а также по представлению отчётных документов за оказанные услуги в установленные сроки - соответствующая претензия Минцифры Камчатского края направлена в июле 2021 года (неустойка перечислена Исполнителем в краевой бюджет 01.09.2021 г.).
Контракт исполнен в полном объёме.</t>
  </si>
  <si>
    <t>Освоение финансирования - 100 %
1. Государственный контракт от 15.06.2021 № 05А-21 на поставку программно-аппаратного комплекса системы видеоконференцсвязи информационно-телекоммуникационной сети исполнительных органов государственной власти Камчатского края, цена контракта - 10120,0 тыс. рублей. Плановый срок исполнения контракта - 31.07.2021 г., поставщик нарушим сроки поставки товара на 69 дней (обязательства поставщика исполнены 01.08.2021 г.), неустойка поставщиком перечислена в краевой бюджет 09.09.2021 г. Контракт исполнен в сентябре 2021 года. ИКЗ: 212410112081641010100100320022620242.
2. Государственный контракт от 23.11.2021 № 11А-21 на оказание услуг по модернизации системы объединенных коммуникаций исполнительных органов государственной власти Камчатского края. Этап - заключение контракта. Цена контракта - 1592,0 тыс. рублей. Плановый срок исполнения контракта - 31.12.2021 г. ИКЗ 212410112081641010100100400016202242.
3. Закупки малого объёма на 533,824 тыс. рублей (мониторы с комплектующими для их установки) в Малый зал Правительства Камчатского края, СКС (освоено 533,824 тыс. рублей).
Лимиты бюджетных обязательств в размере 2,5 млн. оптимизированы в декабре 2021 года.</t>
  </si>
  <si>
    <t>Освоение финансирования - 97,7 %
Финансирование мероприятия направлено на обеспечение содержания Министерства цифрового развития Камчатского края.</t>
  </si>
  <si>
    <t>Освоение финансирования - 97,7 %
Принято обязательств - 97,7 %
Причины расхождения сумм профинансировано и фактически освоено: см. мероприятие 3.1.1.</t>
  </si>
  <si>
    <t xml:space="preserve">Освоение финансирования - 99,9 %
Реализация мероприятия осуществляется КГАУ "Информационно-технологический центр Камчатского края" по соглашению от 30.12.2020 № 7100001.
КГАУ ИТЦ приняты обязательства на сумму 34 178,42292 тыс. рублей, освоено - 31 478,82292 тыс. рублей. Остаток субсидии в размере 2 699,6 тыс. рублей будет освоен до 31 мая 2022 года.
</t>
  </si>
  <si>
    <t>Освоение финансирования - 99,6 %
Реализация мероприятия осуществляется КГАУ "Информационно-технологический центр Камчатского края" по соглашению от 30.12.2020 № 7100002.
КГАУ ИТЦ приняты и исполнены обязательства на сумму 7374,00564 тыс. рублей (заключён договор от 01.02.2021 № 09/2021-СК с ООО "Систематика Консалтинг")</t>
  </si>
  <si>
    <t>Освоение финансирования - 88,2 %
Реализация мероприятия осуществляется КГАУ "Информационно-технологический центр Камчатского края" по соглашению от 25.05.2021 № 7100007.
КГАУ ИТЦ приняты и исполнены обязательства на сумму 764,40031 тыс. рублей.</t>
  </si>
  <si>
    <t>Освоение финансирования - 100 %
Реализация мероприятия осуществляется КГАУ "Информационно-технологический центр Камчатского края" по соглашению от 30.12.2020 № 7100009.
КГАУ ИТЦ приняты и исполнены обязательства на сумму - 39179,852 тыс. рублей.</t>
  </si>
  <si>
    <t>Освоение финансирования - 100 %
Реализация мероприятия осуществляется КГАУ "Информационно-технологический центр Камчатского края" по соглашению от 06.08.2021 № 7100010.
КГАУ ИТЦ приняты и исполнены обязательства на сумму 28498,4 тыс. рублей</t>
  </si>
  <si>
    <t>Освоение финансирования - 100 %
Реализация мероприятия осуществляется КГАУ "Информационно-технологический центр Камчатского края" по соглашению от 18.05.2021 № 710R210.
КГАУ ИТЦ приняты и исполнены обязательства на сумму 14453,948 тыс. рублей.</t>
  </si>
  <si>
    <t>О контрольном событии:
плановая дата - 31.01.2021 г., дата фактического наступления - 11.01.2021 г. (сведения о госконтракте см. в примечании к настоящему мероприятию).</t>
  </si>
  <si>
    <t>Контрольное событие программы 1.5: заключен государственный контракт (договор) на развитие программно-аппаратных комплексов, обеспечение защиты информации в центре обработки данных для предоставления государственных и муниципальных услуг (КГАУ ИТЦ)</t>
  </si>
  <si>
    <t>Контрольное событие программы 1.8: выполнены работы по развитию Информационно-аналитической системы Ситуационного центра Губернатора Камчатского края в части создания межведомственной подсистемы «Оперативный мониторинг и анализ бюджета Камчатского края»</t>
  </si>
  <si>
    <t>Контрольное событие программы 1.3: подписан акт оказанных услуг по передаче неисключительных прав в целях развития системы электронного документооборота и делопроизводства в исполнительных органах государственной власти Камчатского края</t>
  </si>
  <si>
    <t>Контрольное событие программы 3.1: заключён государственный контракт (договор) на рассылку заказной корреспонденцией документов, полученных с помощью автоматических комплексов фиксации нарушений Правил дорожного движения Российской Федерации</t>
  </si>
  <si>
    <t>О контрольном событии:
плановая дата - 30.06.2021 г., дата фактического наступления - 15.06.2021 г. (сведения о госконтракте см. в примечании к настоящему мероприятию).</t>
  </si>
  <si>
    <t>10.12.2021</t>
  </si>
  <si>
    <t>О контрольном событии:
плановый срок наступления - 31.12.2021 г. дата фактического наступления - 10.12.2021 г. (подписан акт оказанных услуг от 06.12.2021 б/н по государственному контракту от 03.08.2021 № 0138200000721000002)</t>
  </si>
  <si>
    <t>О контрольном событии:
плановый срок наступления - 31.07.2021 г., дата фактического наступления - 03.08.2021 г. Задержка на 3 дня обусловлена регламентными сроками проведения процедур определения поставщика (исполнителя, подрядчика). Наступление контрольного события с задержкой не оказывает негативного влияния на результат реализации мероприятия.  (сведения о госконтракте см. в п.2 примечания к настоящему мероприятию).</t>
  </si>
  <si>
    <t>Финансирование из консолидированного бюджета Камчатского края не требуется.
Исполнителем работ по подключению СЗО к сети Интернет является ПАО «Ростелеком» на основании трёхлетнего государственного контракта № 0173100007519000026_144316 от 28.06.2019, заключённого с Министерством цифрового развития, связи и массовых коммуникаций Российской Федерации. 
Минцифры Камчатского края в рамках своих полномочий, а также обязательств, определенных соглашением о реализации регионального проекта, оказывает содействие по подключении СЗО, согласовывает планы подключения, координирует взаимодействие участников, исполнение мероприятий по подключению. На 2021 год запланировано подключение 75 объектов СЗО.</t>
  </si>
  <si>
    <t>31.12.2021</t>
  </si>
  <si>
    <t>О контрольном событии: плановая дата - 31.12.2021 г., дата фактического наступления - 30.12.2021 г. (последний акт оказанных услуг по госконтракту оформлен 31.12.2021 г., сведения о госконтракте см. в примечании к настоящему мероприятию).</t>
  </si>
  <si>
    <t>Освоение финансирования  - 99,7 %, в том числе:
- из ФБ - 100 %; - из КБ - 99,6 %.
Принято обязательств - 99,7 %, в том числе:
- из ФБ - 100 %; - из КБ - 99,7 %.</t>
  </si>
  <si>
    <t>Отчётный период: январь - декабрь 2021 года</t>
  </si>
  <si>
    <t>30.09.2021</t>
  </si>
  <si>
    <t>О контрольном событии:
плановый срок наступления - 30.11.2021 г., дата фактического наступления - 30.09.2021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</si>
</sst>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.00000"/>
    <numFmt numFmtId="167" formatCode="[Blue]#,##0.00000;[Red]\ \-#,##0.00000;[Black]General"/>
    <numFmt numFmtId="168" formatCode="0.0%"/>
  </numFmts>
  <fonts count="1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u val="singleAccounting"/>
      <sz val="8"/>
      <name val="Times New Roman"/>
      <family val="1"/>
      <charset val="204"/>
    </font>
    <font>
      <u val="doubleAccounting"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19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4" fillId="0" borderId="0"/>
    <xf numFmtId="0" fontId="6" fillId="0" borderId="0"/>
    <xf numFmtId="0" fontId="7" fillId="0" borderId="0"/>
    <xf numFmtId="0" fontId="8" fillId="0" borderId="0"/>
    <xf numFmtId="0" fontId="9" fillId="0" borderId="0"/>
    <xf numFmtId="0" fontId="3" fillId="0" borderId="0"/>
    <xf numFmtId="0" fontId="6" fillId="0" borderId="0"/>
    <xf numFmtId="164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1" fillId="0" borderId="0"/>
    <xf numFmtId="9" fontId="3" fillId="0" borderId="0" applyFont="0" applyFill="0" applyBorder="0" applyAlignment="0" applyProtection="0"/>
  </cellStyleXfs>
  <cellXfs count="258">
    <xf numFmtId="0" fontId="0" fillId="0" borderId="0" xfId="0"/>
    <xf numFmtId="0" fontId="10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10" fillId="0" borderId="0" xfId="0" applyFont="1" applyFill="1" applyBorder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12" fillId="2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 wrapText="1"/>
    </xf>
    <xf numFmtId="166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/>
    <xf numFmtId="0" fontId="2" fillId="0" borderId="0" xfId="0" applyFont="1" applyFill="1" applyAlignment="1">
      <alignment vertical="top"/>
    </xf>
    <xf numFmtId="0" fontId="12" fillId="2" borderId="3" xfId="0" applyFont="1" applyFill="1" applyBorder="1" applyAlignment="1">
      <alignment horizontal="center" vertical="top" wrapText="1"/>
    </xf>
    <xf numFmtId="0" fontId="12" fillId="2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center" vertical="top"/>
    </xf>
    <xf numFmtId="0" fontId="2" fillId="0" borderId="0" xfId="0" applyFont="1" applyFill="1" applyBorder="1" applyAlignment="1"/>
    <xf numFmtId="0" fontId="2" fillId="0" borderId="0" xfId="0" applyFont="1" applyFill="1" applyAlignment="1"/>
    <xf numFmtId="166" fontId="14" fillId="2" borderId="1" xfId="0" applyNumberFormat="1" applyFont="1" applyFill="1" applyBorder="1" applyAlignment="1">
      <alignment horizontal="right" vertical="top" wrapText="1"/>
    </xf>
    <xf numFmtId="166" fontId="5" fillId="0" borderId="1" xfId="0" applyNumberFormat="1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166" fontId="14" fillId="2" borderId="4" xfId="0" applyNumberFormat="1" applyFont="1" applyFill="1" applyBorder="1" applyAlignment="1">
      <alignment horizontal="right" vertical="top" wrapText="1"/>
    </xf>
    <xf numFmtId="166" fontId="5" fillId="0" borderId="4" xfId="0" applyNumberFormat="1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left" wrapText="1"/>
    </xf>
    <xf numFmtId="0" fontId="5" fillId="0" borderId="0" xfId="0" applyFont="1" applyFill="1" applyBorder="1" applyAlignment="1"/>
    <xf numFmtId="0" fontId="5" fillId="0" borderId="0" xfId="0" applyFont="1" applyFill="1" applyAlignment="1"/>
    <xf numFmtId="166" fontId="5" fillId="2" borderId="1" xfId="0" applyNumberFormat="1" applyFont="1" applyFill="1" applyBorder="1" applyAlignment="1">
      <alignment horizontal="right" vertical="top" wrapText="1"/>
    </xf>
    <xf numFmtId="166" fontId="5" fillId="2" borderId="4" xfId="0" applyNumberFormat="1" applyFont="1" applyFill="1" applyBorder="1" applyAlignment="1">
      <alignment horizontal="right" vertical="top" wrapText="1"/>
    </xf>
    <xf numFmtId="49" fontId="2" fillId="0" borderId="5" xfId="0" applyNumberFormat="1" applyFont="1" applyFill="1" applyBorder="1" applyAlignment="1">
      <alignment horizontal="left" wrapText="1"/>
    </xf>
    <xf numFmtId="166" fontId="12" fillId="2" borderId="1" xfId="0" applyNumberFormat="1" applyFont="1" applyFill="1" applyBorder="1" applyAlignment="1">
      <alignment horizontal="right" vertical="top" wrapText="1"/>
    </xf>
    <xf numFmtId="166" fontId="2" fillId="0" borderId="1" xfId="0" applyNumberFormat="1" applyFont="1" applyFill="1" applyBorder="1" applyAlignment="1">
      <alignment vertical="top" wrapText="1"/>
    </xf>
    <xf numFmtId="166" fontId="12" fillId="2" borderId="4" xfId="0" applyNumberFormat="1" applyFont="1" applyFill="1" applyBorder="1" applyAlignment="1">
      <alignment horizontal="right" vertical="top" wrapText="1"/>
    </xf>
    <xf numFmtId="166" fontId="2" fillId="0" borderId="4" xfId="0" applyNumberFormat="1" applyFont="1" applyFill="1" applyBorder="1" applyAlignment="1">
      <alignment vertical="top" wrapText="1"/>
    </xf>
    <xf numFmtId="166" fontId="12" fillId="2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horizontal="right" vertical="top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Alignment="1">
      <alignment vertical="top"/>
    </xf>
    <xf numFmtId="166" fontId="12" fillId="2" borderId="4" xfId="0" applyNumberFormat="1" applyFont="1" applyFill="1" applyBorder="1" applyAlignment="1">
      <alignment horizontal="right" vertical="top"/>
    </xf>
    <xf numFmtId="49" fontId="2" fillId="2" borderId="5" xfId="0" applyNumberFormat="1" applyFont="1" applyFill="1" applyBorder="1" applyAlignment="1">
      <alignment horizontal="left" wrapText="1"/>
    </xf>
    <xf numFmtId="166" fontId="2" fillId="2" borderId="1" xfId="0" applyNumberFormat="1" applyFont="1" applyFill="1" applyBorder="1" applyAlignment="1">
      <alignment horizontal="right" vertical="top" wrapText="1"/>
    </xf>
    <xf numFmtId="166" fontId="2" fillId="2" borderId="4" xfId="0" applyNumberFormat="1" applyFont="1" applyFill="1" applyBorder="1" applyAlignment="1">
      <alignment horizontal="right" vertical="top" wrapText="1"/>
    </xf>
    <xf numFmtId="49" fontId="2" fillId="2" borderId="5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right" vertical="top"/>
    </xf>
    <xf numFmtId="166" fontId="2" fillId="2" borderId="1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14" fontId="2" fillId="2" borderId="9" xfId="0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166" fontId="2" fillId="2" borderId="4" xfId="0" applyNumberFormat="1" applyFont="1" applyFill="1" applyBorder="1" applyAlignment="1">
      <alignment vertical="top" wrapText="1"/>
    </xf>
    <xf numFmtId="14" fontId="2" fillId="2" borderId="7" xfId="0" applyNumberFormat="1" applyFont="1" applyFill="1" applyBorder="1" applyAlignment="1">
      <alignment vertical="top" wrapText="1"/>
    </xf>
    <xf numFmtId="49" fontId="2" fillId="0" borderId="6" xfId="0" applyNumberFormat="1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166" fontId="2" fillId="2" borderId="1" xfId="4" applyNumberFormat="1" applyFont="1" applyFill="1" applyBorder="1" applyAlignment="1" applyProtection="1">
      <alignment vertical="top" wrapText="1"/>
      <protection locked="0"/>
    </xf>
    <xf numFmtId="0" fontId="2" fillId="2" borderId="0" xfId="0" applyFont="1" applyFill="1" applyBorder="1" applyAlignment="1">
      <alignment vertical="top"/>
    </xf>
    <xf numFmtId="0" fontId="2" fillId="2" borderId="0" xfId="0" applyFont="1" applyFill="1" applyAlignment="1">
      <alignment vertical="top"/>
    </xf>
    <xf numFmtId="49" fontId="2" fillId="2" borderId="7" xfId="0" applyNumberFormat="1" applyFont="1" applyFill="1" applyBorder="1" applyAlignment="1">
      <alignment horizontal="left" vertical="top" wrapText="1"/>
    </xf>
    <xf numFmtId="166" fontId="2" fillId="2" borderId="4" xfId="0" applyNumberFormat="1" applyFont="1" applyFill="1" applyBorder="1" applyAlignment="1">
      <alignment horizontal="right" vertical="top"/>
    </xf>
    <xf numFmtId="166" fontId="2" fillId="2" borderId="1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2" borderId="9" xfId="0" applyNumberFormat="1" applyFont="1" applyFill="1" applyBorder="1" applyAlignment="1">
      <alignment horizontal="left" vertical="top" wrapText="1"/>
    </xf>
    <xf numFmtId="166" fontId="12" fillId="2" borderId="1" xfId="4" applyNumberFormat="1" applyFont="1" applyFill="1" applyBorder="1" applyAlignment="1" applyProtection="1">
      <alignment horizontal="right" vertical="top" wrapText="1"/>
      <protection locked="0"/>
    </xf>
    <xf numFmtId="166" fontId="2" fillId="0" borderId="1" xfId="4" applyNumberFormat="1" applyFont="1" applyFill="1" applyBorder="1" applyAlignment="1" applyProtection="1">
      <alignment horizontal="right" vertical="top" wrapText="1"/>
      <protection locked="0"/>
    </xf>
    <xf numFmtId="166" fontId="2" fillId="0" borderId="1" xfId="0" applyNumberFormat="1" applyFont="1" applyFill="1" applyBorder="1" applyAlignment="1">
      <alignment vertical="top"/>
    </xf>
    <xf numFmtId="166" fontId="2" fillId="0" borderId="4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horizontal="right" vertical="top" wrapText="1"/>
    </xf>
    <xf numFmtId="166" fontId="2" fillId="0" borderId="4" xfId="0" applyNumberFormat="1" applyFont="1" applyFill="1" applyBorder="1" applyAlignment="1">
      <alignment horizontal="right"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5" fillId="2" borderId="4" xfId="0" applyNumberFormat="1" applyFont="1" applyFill="1" applyBorder="1" applyAlignment="1">
      <alignment vertical="top" wrapText="1"/>
    </xf>
    <xf numFmtId="166" fontId="14" fillId="2" borderId="19" xfId="0" applyNumberFormat="1" applyFont="1" applyFill="1" applyBorder="1" applyAlignment="1">
      <alignment horizontal="right" vertical="top" wrapText="1"/>
    </xf>
    <xf numFmtId="166" fontId="5" fillId="2" borderId="19" xfId="0" applyNumberFormat="1" applyFont="1" applyFill="1" applyBorder="1" applyAlignment="1">
      <alignment horizontal="right" vertical="top" wrapText="1"/>
    </xf>
    <xf numFmtId="166" fontId="5" fillId="2" borderId="19" xfId="0" applyNumberFormat="1" applyFont="1" applyFill="1" applyBorder="1" applyAlignment="1">
      <alignment vertical="top" wrapText="1"/>
    </xf>
    <xf numFmtId="166" fontId="5" fillId="2" borderId="15" xfId="0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166" fontId="16" fillId="0" borderId="0" xfId="0" applyNumberFormat="1" applyFont="1" applyFill="1" applyBorder="1" applyAlignment="1">
      <alignment horizontal="right" vertical="top"/>
    </xf>
    <xf numFmtId="166" fontId="2" fillId="0" borderId="0" xfId="0" applyNumberFormat="1" applyFont="1" applyFill="1" applyBorder="1" applyAlignment="1">
      <alignment horizontal="right" vertical="top" wrapText="1"/>
    </xf>
    <xf numFmtId="166" fontId="2" fillId="0" borderId="0" xfId="0" applyNumberFormat="1" applyFont="1" applyFill="1" applyBorder="1" applyAlignment="1">
      <alignment horizontal="right" vertical="top"/>
    </xf>
    <xf numFmtId="166" fontId="2" fillId="2" borderId="1" xfId="4" applyNumberFormat="1" applyFont="1" applyFill="1" applyBorder="1" applyAlignment="1" applyProtection="1">
      <alignment horizontal="right" vertical="top" wrapText="1"/>
      <protection locked="0"/>
    </xf>
    <xf numFmtId="0" fontId="2" fillId="0" borderId="10" xfId="0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49" fontId="2" fillId="2" borderId="42" xfId="0" applyNumberFormat="1" applyFont="1" applyFill="1" applyBorder="1" applyAlignment="1">
      <alignment horizontal="left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49" fontId="2" fillId="2" borderId="0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166" fontId="2" fillId="2" borderId="0" xfId="0" applyNumberFormat="1" applyFont="1" applyFill="1" applyBorder="1" applyAlignment="1">
      <alignment vertical="top" wrapText="1"/>
    </xf>
    <xf numFmtId="0" fontId="2" fillId="0" borderId="0" xfId="0" applyFont="1" applyFill="1"/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33" xfId="0" applyFont="1" applyFill="1" applyBorder="1" applyAlignment="1">
      <alignment horizontal="left" vertical="top"/>
    </xf>
    <xf numFmtId="0" fontId="2" fillId="0" borderId="34" xfId="0" applyFont="1" applyFill="1" applyBorder="1" applyAlignment="1">
      <alignment wrapText="1"/>
    </xf>
    <xf numFmtId="166" fontId="14" fillId="2" borderId="34" xfId="0" applyNumberFormat="1" applyFont="1" applyFill="1" applyBorder="1" applyAlignment="1"/>
    <xf numFmtId="166" fontId="14" fillId="2" borderId="44" xfId="0" applyNumberFormat="1" applyFont="1" applyFill="1" applyBorder="1" applyAlignment="1"/>
    <xf numFmtId="0" fontId="2" fillId="0" borderId="45" xfId="0" applyFont="1" applyFill="1" applyBorder="1" applyAlignment="1">
      <alignment vertical="top" wrapText="1"/>
    </xf>
    <xf numFmtId="0" fontId="2" fillId="0" borderId="46" xfId="0" applyFont="1" applyFill="1" applyBorder="1" applyAlignment="1">
      <alignment vertical="top" wrapText="1"/>
    </xf>
    <xf numFmtId="166" fontId="5" fillId="0" borderId="47" xfId="0" applyNumberFormat="1" applyFont="1" applyFill="1" applyBorder="1" applyAlignment="1"/>
    <xf numFmtId="166" fontId="2" fillId="2" borderId="0" xfId="0" applyNumberFormat="1" applyFont="1" applyFill="1" applyBorder="1" applyAlignment="1">
      <alignment horizontal="left" vertical="top" wrapText="1"/>
    </xf>
    <xf numFmtId="0" fontId="2" fillId="0" borderId="40" xfId="0" applyFont="1" applyFill="1" applyBorder="1" applyAlignment="1">
      <alignment horizontal="center" vertical="top"/>
    </xf>
    <xf numFmtId="0" fontId="2" fillId="0" borderId="35" xfId="0" applyFont="1" applyFill="1" applyBorder="1" applyAlignment="1">
      <alignment vertical="top"/>
    </xf>
    <xf numFmtId="166" fontId="12" fillId="2" borderId="35" xfId="0" applyNumberFormat="1" applyFont="1" applyFill="1" applyBorder="1" applyAlignment="1">
      <alignment vertical="top"/>
    </xf>
    <xf numFmtId="166" fontId="12" fillId="2" borderId="17" xfId="0" applyNumberFormat="1" applyFont="1" applyFill="1" applyBorder="1" applyAlignment="1">
      <alignment vertical="top"/>
    </xf>
    <xf numFmtId="166" fontId="2" fillId="0" borderId="48" xfId="0" applyNumberFormat="1" applyFont="1" applyFill="1" applyBorder="1" applyAlignment="1">
      <alignment vertical="top"/>
    </xf>
    <xf numFmtId="0" fontId="2" fillId="2" borderId="0" xfId="0" applyFont="1" applyFill="1" applyBorder="1" applyAlignment="1">
      <alignment horizontal="left" vertical="top" wrapText="1"/>
    </xf>
    <xf numFmtId="0" fontId="2" fillId="0" borderId="41" xfId="0" applyFont="1" applyFill="1" applyBorder="1" applyAlignment="1">
      <alignment horizontal="center" vertical="top"/>
    </xf>
    <xf numFmtId="0" fontId="2" fillId="0" borderId="36" xfId="0" applyFont="1" applyFill="1" applyBorder="1" applyAlignment="1">
      <alignment vertical="top"/>
    </xf>
    <xf numFmtId="166" fontId="12" fillId="2" borderId="36" xfId="0" applyNumberFormat="1" applyFont="1" applyFill="1" applyBorder="1" applyAlignment="1">
      <alignment vertical="top"/>
    </xf>
    <xf numFmtId="166" fontId="12" fillId="2" borderId="49" xfId="0" applyNumberFormat="1" applyFont="1" applyFill="1" applyBorder="1" applyAlignment="1">
      <alignment vertical="top"/>
    </xf>
    <xf numFmtId="166" fontId="2" fillId="0" borderId="50" xfId="0" applyNumberFormat="1" applyFont="1" applyFill="1" applyBorder="1" applyAlignment="1">
      <alignment vertical="top"/>
    </xf>
    <xf numFmtId="0" fontId="17" fillId="0" borderId="0" xfId="0" applyFont="1" applyFill="1" applyBorder="1" applyAlignment="1">
      <alignment horizontal="left" vertical="top"/>
    </xf>
    <xf numFmtId="0" fontId="17" fillId="0" borderId="0" xfId="0" applyFont="1" applyFill="1" applyBorder="1" applyAlignment="1">
      <alignment vertical="top"/>
    </xf>
    <xf numFmtId="167" fontId="18" fillId="2" borderId="0" xfId="1" applyNumberFormat="1" applyFont="1" applyFill="1" applyBorder="1" applyAlignment="1" applyProtection="1">
      <alignment horizontal="right" vertical="center" wrapText="1"/>
      <protection locked="0"/>
    </xf>
    <xf numFmtId="0" fontId="17" fillId="0" borderId="0" xfId="0" applyFont="1" applyFill="1" applyBorder="1" applyAlignment="1">
      <alignment vertical="top" wrapText="1"/>
    </xf>
    <xf numFmtId="166" fontId="17" fillId="0" borderId="0" xfId="0" applyNumberFormat="1" applyFont="1" applyFill="1" applyBorder="1" applyAlignment="1">
      <alignment vertical="top" wrapText="1"/>
    </xf>
    <xf numFmtId="0" fontId="17" fillId="2" borderId="0" xfId="0" applyFont="1" applyFill="1" applyBorder="1" applyAlignment="1">
      <alignment horizontal="left" vertical="top" wrapText="1"/>
    </xf>
    <xf numFmtId="167" fontId="12" fillId="2" borderId="0" xfId="1" applyNumberFormat="1" applyFont="1" applyFill="1" applyBorder="1" applyAlignment="1" applyProtection="1">
      <alignment horizontal="right" vertical="center" wrapText="1"/>
      <protection locked="0"/>
    </xf>
    <xf numFmtId="0" fontId="5" fillId="0" borderId="34" xfId="0" applyFont="1" applyFill="1" applyBorder="1" applyAlignment="1">
      <alignment wrapText="1"/>
    </xf>
    <xf numFmtId="0" fontId="13" fillId="2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/>
    </xf>
    <xf numFmtId="166" fontId="12" fillId="2" borderId="0" xfId="0" applyNumberFormat="1" applyFont="1" applyFill="1" applyBorder="1" applyAlignment="1">
      <alignment vertical="top"/>
    </xf>
    <xf numFmtId="167" fontId="12" fillId="2" borderId="34" xfId="1" applyNumberFormat="1" applyFont="1" applyFill="1" applyBorder="1" applyAlignment="1" applyProtection="1">
      <alignment horizontal="right" vertical="center" wrapText="1"/>
      <protection locked="0"/>
    </xf>
    <xf numFmtId="167" fontId="12" fillId="2" borderId="44" xfId="1" applyNumberFormat="1" applyFont="1" applyFill="1" applyBorder="1" applyAlignment="1" applyProtection="1">
      <alignment horizontal="right" vertical="center" wrapText="1"/>
      <protection locked="0"/>
    </xf>
    <xf numFmtId="166" fontId="2" fillId="0" borderId="47" xfId="0" applyNumberFormat="1" applyFont="1" applyFill="1" applyBorder="1" applyAlignment="1">
      <alignment vertical="top" wrapText="1"/>
    </xf>
    <xf numFmtId="167" fontId="12" fillId="2" borderId="35" xfId="1" applyNumberFormat="1" applyFont="1" applyFill="1" applyBorder="1" applyAlignment="1" applyProtection="1">
      <alignment horizontal="right" vertical="center" wrapText="1"/>
      <protection locked="0"/>
    </xf>
    <xf numFmtId="167" fontId="12" fillId="2" borderId="17" xfId="1" applyNumberFormat="1" applyFont="1" applyFill="1" applyBorder="1" applyAlignment="1" applyProtection="1">
      <alignment horizontal="right" vertical="center" wrapText="1"/>
      <protection locked="0"/>
    </xf>
    <xf numFmtId="166" fontId="2" fillId="0" borderId="48" xfId="0" applyNumberFormat="1" applyFont="1" applyFill="1" applyBorder="1" applyAlignment="1">
      <alignment vertical="top" wrapText="1"/>
    </xf>
    <xf numFmtId="167" fontId="12" fillId="2" borderId="36" xfId="1" applyNumberFormat="1" applyFont="1" applyFill="1" applyBorder="1" applyAlignment="1" applyProtection="1">
      <alignment horizontal="right" vertical="center" wrapText="1"/>
      <protection locked="0"/>
    </xf>
    <xf numFmtId="167" fontId="12" fillId="2" borderId="49" xfId="1" applyNumberFormat="1" applyFont="1" applyFill="1" applyBorder="1" applyAlignment="1" applyProtection="1">
      <alignment horizontal="right" vertical="center" wrapText="1"/>
      <protection locked="0"/>
    </xf>
    <xf numFmtId="166" fontId="2" fillId="0" borderId="50" xfId="0" applyNumberFormat="1" applyFont="1" applyFill="1" applyBorder="1" applyAlignment="1">
      <alignment vertical="top" wrapText="1"/>
    </xf>
    <xf numFmtId="166" fontId="2" fillId="0" borderId="20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wrapText="1"/>
    </xf>
    <xf numFmtId="166" fontId="2" fillId="0" borderId="0" xfId="0" applyNumberFormat="1" applyFont="1" applyFill="1" applyBorder="1" applyAlignment="1">
      <alignment horizontal="center" vertical="top" wrapText="1"/>
    </xf>
    <xf numFmtId="14" fontId="2" fillId="0" borderId="0" xfId="0" applyNumberFormat="1" applyFont="1" applyFill="1" applyBorder="1" applyAlignment="1">
      <alignment horizontal="center" vertical="top" wrapText="1"/>
    </xf>
    <xf numFmtId="0" fontId="2" fillId="0" borderId="27" xfId="0" applyFont="1" applyFill="1" applyBorder="1" applyAlignment="1">
      <alignment horizontal="left" wrapText="1"/>
    </xf>
    <xf numFmtId="49" fontId="16" fillId="0" borderId="0" xfId="0" applyNumberFormat="1" applyFont="1" applyFill="1" applyBorder="1" applyAlignment="1">
      <alignment vertical="top" wrapText="1"/>
    </xf>
    <xf numFmtId="168" fontId="2" fillId="0" borderId="0" xfId="18" applyNumberFormat="1" applyFont="1" applyFill="1" applyBorder="1" applyAlignment="1">
      <alignment vertical="top"/>
    </xf>
    <xf numFmtId="168" fontId="2" fillId="0" borderId="0" xfId="18" applyNumberFormat="1" applyFont="1" applyFill="1" applyBorder="1"/>
    <xf numFmtId="168" fontId="2" fillId="0" borderId="0" xfId="18" applyNumberFormat="1" applyFont="1" applyFill="1" applyBorder="1" applyAlignment="1"/>
    <xf numFmtId="168" fontId="5" fillId="0" borderId="0" xfId="18" applyNumberFormat="1" applyFont="1" applyFill="1" applyBorder="1" applyAlignment="1">
      <alignment vertical="top"/>
    </xf>
    <xf numFmtId="168" fontId="2" fillId="0" borderId="0" xfId="18" applyNumberFormat="1" applyFont="1" applyFill="1"/>
    <xf numFmtId="168" fontId="2" fillId="0" borderId="0" xfId="18" applyNumberFormat="1" applyFont="1" applyFill="1" applyAlignment="1"/>
    <xf numFmtId="168" fontId="17" fillId="0" borderId="0" xfId="18" applyNumberFormat="1" applyFont="1" applyFill="1" applyBorder="1" applyAlignment="1">
      <alignment vertical="top"/>
    </xf>
    <xf numFmtId="49" fontId="2" fillId="0" borderId="7" xfId="0" applyNumberFormat="1" applyFont="1" applyFill="1" applyBorder="1" applyAlignment="1">
      <alignment horizontal="left" vertical="top" wrapText="1"/>
    </xf>
    <xf numFmtId="166" fontId="12" fillId="0" borderId="1" xfId="0" applyNumberFormat="1" applyFont="1" applyFill="1" applyBorder="1" applyAlignment="1">
      <alignment horizontal="right" vertical="top"/>
    </xf>
    <xf numFmtId="166" fontId="12" fillId="0" borderId="4" xfId="0" applyNumberFormat="1" applyFont="1" applyFill="1" applyBorder="1" applyAlignment="1">
      <alignment horizontal="right" vertical="top"/>
    </xf>
    <xf numFmtId="14" fontId="2" fillId="0" borderId="7" xfId="0" applyNumberFormat="1" applyFont="1" applyFill="1" applyBorder="1" applyAlignment="1">
      <alignment vertical="top" wrapText="1"/>
    </xf>
    <xf numFmtId="166" fontId="2" fillId="0" borderId="4" xfId="0" applyNumberFormat="1" applyFont="1" applyFill="1" applyBorder="1" applyAlignment="1">
      <alignment horizontal="right" vertical="top"/>
    </xf>
    <xf numFmtId="166" fontId="2" fillId="0" borderId="1" xfId="4" applyNumberFormat="1" applyFont="1" applyFill="1" applyBorder="1" applyAlignment="1" applyProtection="1">
      <alignment vertical="top" wrapText="1"/>
      <protection locked="0"/>
    </xf>
    <xf numFmtId="49" fontId="2" fillId="0" borderId="8" xfId="0" applyNumberFormat="1" applyFont="1" applyFill="1" applyBorder="1" applyAlignment="1">
      <alignment vertical="top" wrapText="1"/>
    </xf>
    <xf numFmtId="14" fontId="2" fillId="0" borderId="9" xfId="0" applyNumberFormat="1" applyFont="1" applyFill="1" applyBorder="1" applyAlignment="1">
      <alignment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166" fontId="12" fillId="0" borderId="1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9" fontId="2" fillId="2" borderId="17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wrapText="1"/>
    </xf>
    <xf numFmtId="0" fontId="2" fillId="2" borderId="22" xfId="0" applyFont="1" applyFill="1" applyBorder="1" applyAlignment="1">
      <alignment horizontal="left" wrapText="1"/>
    </xf>
    <xf numFmtId="0" fontId="2" fillId="2" borderId="23" xfId="0" applyFont="1" applyFill="1" applyBorder="1" applyAlignment="1">
      <alignment horizontal="left" wrapText="1"/>
    </xf>
    <xf numFmtId="14" fontId="2" fillId="2" borderId="2" xfId="0" applyNumberFormat="1" applyFont="1" applyFill="1" applyBorder="1" applyAlignment="1">
      <alignment horizontal="center" vertical="top" wrapText="1"/>
    </xf>
    <xf numFmtId="14" fontId="2" fillId="2" borderId="11" xfId="0" applyNumberFormat="1" applyFont="1" applyFill="1" applyBorder="1" applyAlignment="1">
      <alignment horizontal="center" vertical="top" wrapText="1"/>
    </xf>
    <xf numFmtId="14" fontId="2" fillId="2" borderId="12" xfId="0" applyNumberFormat="1" applyFont="1" applyFill="1" applyBorder="1" applyAlignment="1">
      <alignment horizontal="center" vertical="top" wrapText="1"/>
    </xf>
    <xf numFmtId="14" fontId="2" fillId="2" borderId="13" xfId="0" applyNumberFormat="1" applyFont="1" applyFill="1" applyBorder="1" applyAlignment="1">
      <alignment horizontal="left" vertical="top" wrapText="1"/>
    </xf>
    <xf numFmtId="14" fontId="2" fillId="2" borderId="14" xfId="0" applyNumberFormat="1" applyFont="1" applyFill="1" applyBorder="1" applyAlignment="1">
      <alignment horizontal="left" vertical="top" wrapText="1"/>
    </xf>
    <xf numFmtId="14" fontId="2" fillId="2" borderId="24" xfId="0" applyNumberFormat="1" applyFont="1" applyFill="1" applyBorder="1" applyAlignment="1">
      <alignment horizontal="left" vertical="top" wrapText="1"/>
    </xf>
    <xf numFmtId="14" fontId="2" fillId="0" borderId="13" xfId="0" applyNumberFormat="1" applyFont="1" applyFill="1" applyBorder="1" applyAlignment="1">
      <alignment horizontal="left" vertical="top" wrapText="1"/>
    </xf>
    <xf numFmtId="14" fontId="2" fillId="0" borderId="14" xfId="0" applyNumberFormat="1" applyFont="1" applyFill="1" applyBorder="1" applyAlignment="1">
      <alignment horizontal="left" vertical="top" wrapText="1"/>
    </xf>
    <xf numFmtId="14" fontId="2" fillId="0" borderId="43" xfId="0" applyNumberFormat="1" applyFont="1" applyFill="1" applyBorder="1" applyAlignment="1">
      <alignment horizontal="left" vertical="top" wrapText="1"/>
    </xf>
    <xf numFmtId="49" fontId="2" fillId="2" borderId="25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0" borderId="17" xfId="0" applyNumberFormat="1" applyFont="1" applyFill="1" applyBorder="1" applyAlignment="1">
      <alignment horizontal="left" vertical="top" wrapText="1"/>
    </xf>
    <xf numFmtId="49" fontId="2" fillId="0" borderId="18" xfId="0" applyNumberFormat="1" applyFont="1" applyFill="1" applyBorder="1" applyAlignment="1">
      <alignment horizontal="left" vertical="top" wrapText="1"/>
    </xf>
    <xf numFmtId="14" fontId="2" fillId="0" borderId="2" xfId="0" applyNumberFormat="1" applyFont="1" applyFill="1" applyBorder="1" applyAlignment="1">
      <alignment horizontal="center" vertical="top" wrapText="1"/>
    </xf>
    <xf numFmtId="14" fontId="2" fillId="0" borderId="11" xfId="0" applyNumberFormat="1" applyFont="1" applyFill="1" applyBorder="1" applyAlignment="1">
      <alignment horizontal="center" vertical="top" wrapText="1"/>
    </xf>
    <xf numFmtId="14" fontId="2" fillId="0" borderId="12" xfId="0" applyNumberFormat="1" applyFont="1" applyFill="1" applyBorder="1" applyAlignment="1">
      <alignment horizontal="center" vertical="top" wrapText="1"/>
    </xf>
    <xf numFmtId="49" fontId="2" fillId="2" borderId="15" xfId="0" applyNumberFormat="1" applyFont="1" applyFill="1" applyBorder="1" applyAlignment="1">
      <alignment horizontal="left" vertical="top" wrapText="1"/>
    </xf>
    <xf numFmtId="49" fontId="2" fillId="2" borderId="51" xfId="0" applyNumberFormat="1" applyFont="1" applyFill="1" applyBorder="1" applyAlignment="1">
      <alignment horizontal="left" vertical="top" wrapText="1"/>
    </xf>
    <xf numFmtId="14" fontId="2" fillId="2" borderId="37" xfId="0" applyNumberFormat="1" applyFont="1" applyFill="1" applyBorder="1" applyAlignment="1">
      <alignment horizontal="center" vertical="top" wrapText="1"/>
    </xf>
    <xf numFmtId="14" fontId="2" fillId="0" borderId="37" xfId="0" applyNumberFormat="1" applyFont="1" applyFill="1" applyBorder="1" applyAlignment="1">
      <alignment horizontal="center" vertical="top" wrapText="1"/>
    </xf>
    <xf numFmtId="49" fontId="5" fillId="2" borderId="17" xfId="0" applyNumberFormat="1" applyFont="1" applyFill="1" applyBorder="1" applyAlignment="1">
      <alignment horizontal="left" vertical="top" wrapText="1"/>
    </xf>
    <xf numFmtId="49" fontId="5" fillId="2" borderId="18" xfId="0" applyNumberFormat="1" applyFont="1" applyFill="1" applyBorder="1" applyAlignment="1">
      <alignment horizontal="left" vertical="top" wrapText="1"/>
    </xf>
    <xf numFmtId="49" fontId="5" fillId="2" borderId="25" xfId="0" applyNumberFormat="1" applyFont="1" applyFill="1" applyBorder="1" applyAlignment="1">
      <alignment horizontal="left" vertical="top" wrapText="1"/>
    </xf>
    <xf numFmtId="49" fontId="5" fillId="2" borderId="16" xfId="0" applyNumberFormat="1" applyFont="1" applyFill="1" applyBorder="1" applyAlignment="1">
      <alignment horizontal="left" vertical="top" wrapText="1"/>
    </xf>
    <xf numFmtId="14" fontId="5" fillId="2" borderId="2" xfId="0" applyNumberFormat="1" applyFont="1" applyFill="1" applyBorder="1" applyAlignment="1">
      <alignment horizontal="center" vertical="top" wrapText="1"/>
    </xf>
    <xf numFmtId="14" fontId="5" fillId="2" borderId="11" xfId="0" applyNumberFormat="1" applyFont="1" applyFill="1" applyBorder="1" applyAlignment="1">
      <alignment horizontal="center" vertical="top" wrapText="1"/>
    </xf>
    <xf numFmtId="14" fontId="5" fillId="2" borderId="37" xfId="0" applyNumberFormat="1" applyFont="1" applyFill="1" applyBorder="1" applyAlignment="1">
      <alignment horizontal="center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49" fontId="2" fillId="0" borderId="5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14" fontId="2" fillId="2" borderId="13" xfId="0" applyNumberFormat="1" applyFont="1" applyFill="1" applyBorder="1" applyAlignment="1">
      <alignment horizontal="justify" vertical="top" wrapText="1"/>
    </xf>
    <xf numFmtId="14" fontId="2" fillId="2" borderId="14" xfId="0" applyNumberFormat="1" applyFont="1" applyFill="1" applyBorder="1" applyAlignment="1">
      <alignment horizontal="justify" vertical="top" wrapText="1"/>
    </xf>
    <xf numFmtId="14" fontId="2" fillId="2" borderId="24" xfId="0" applyNumberFormat="1" applyFont="1" applyFill="1" applyBorder="1" applyAlignment="1">
      <alignment horizontal="justify" vertical="top" wrapText="1"/>
    </xf>
    <xf numFmtId="49" fontId="2" fillId="2" borderId="19" xfId="0" applyNumberFormat="1" applyFont="1" applyFill="1" applyBorder="1" applyAlignment="1">
      <alignment horizontal="left" vertical="top" wrapText="1"/>
    </xf>
    <xf numFmtId="49" fontId="2" fillId="2" borderId="2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29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25" xfId="0" applyNumberFormat="1" applyFont="1" applyFill="1" applyBorder="1" applyAlignment="1">
      <alignment horizontal="left" vertical="top" wrapText="1"/>
    </xf>
    <xf numFmtId="49" fontId="5" fillId="0" borderId="17" xfId="0" applyNumberFormat="1" applyFont="1" applyFill="1" applyBorder="1" applyAlignment="1">
      <alignment horizontal="left" vertical="top" wrapText="1"/>
    </xf>
    <xf numFmtId="49" fontId="5" fillId="0" borderId="18" xfId="0" applyNumberFormat="1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14" fontId="2" fillId="2" borderId="43" xfId="0" applyNumberFormat="1" applyFont="1" applyFill="1" applyBorder="1" applyAlignment="1">
      <alignment horizontal="left" vertical="top" wrapText="1"/>
    </xf>
    <xf numFmtId="14" fontId="2" fillId="0" borderId="24" xfId="0" applyNumberFormat="1" applyFont="1" applyFill="1" applyBorder="1" applyAlignment="1">
      <alignment horizontal="left" vertical="top" wrapText="1"/>
    </xf>
    <xf numFmtId="49" fontId="5" fillId="0" borderId="25" xfId="0" applyNumberFormat="1" applyFont="1" applyFill="1" applyBorder="1" applyAlignment="1">
      <alignment horizontal="left" vertical="top" wrapText="1"/>
    </xf>
    <xf numFmtId="49" fontId="5" fillId="0" borderId="16" xfId="0" applyNumberFormat="1" applyFont="1" applyFill="1" applyBorder="1" applyAlignment="1">
      <alignment horizontal="left" vertical="top" wrapText="1"/>
    </xf>
    <xf numFmtId="49" fontId="5" fillId="2" borderId="21" xfId="0" applyNumberFormat="1" applyFont="1" applyFill="1" applyBorder="1" applyAlignment="1">
      <alignment horizontal="left" wrapText="1"/>
    </xf>
    <xf numFmtId="49" fontId="5" fillId="2" borderId="22" xfId="0" applyNumberFormat="1" applyFont="1" applyFill="1" applyBorder="1" applyAlignment="1">
      <alignment horizontal="left" wrapText="1"/>
    </xf>
    <xf numFmtId="49" fontId="5" fillId="2" borderId="23" xfId="0" applyNumberFormat="1" applyFont="1" applyFill="1" applyBorder="1" applyAlignment="1">
      <alignment horizontal="left" wrapText="1"/>
    </xf>
    <xf numFmtId="49" fontId="5" fillId="0" borderId="52" xfId="0" applyNumberFormat="1" applyFont="1" applyFill="1" applyBorder="1" applyAlignment="1">
      <alignment horizontal="left" wrapText="1"/>
    </xf>
    <xf numFmtId="49" fontId="5" fillId="0" borderId="22" xfId="0" applyNumberFormat="1" applyFont="1" applyFill="1" applyBorder="1" applyAlignment="1">
      <alignment horizontal="left" wrapText="1"/>
    </xf>
    <xf numFmtId="49" fontId="5" fillId="0" borderId="23" xfId="0" applyNumberFormat="1" applyFont="1" applyFill="1" applyBorder="1" applyAlignment="1">
      <alignment horizontal="left" wrapText="1"/>
    </xf>
    <xf numFmtId="14" fontId="5" fillId="0" borderId="2" xfId="0" applyNumberFormat="1" applyFont="1" applyFill="1" applyBorder="1" applyAlignment="1">
      <alignment horizontal="center" vertical="top" wrapText="1"/>
    </xf>
    <xf numFmtId="14" fontId="5" fillId="0" borderId="11" xfId="0" applyNumberFormat="1" applyFont="1" applyFill="1" applyBorder="1" applyAlignment="1">
      <alignment horizontal="center" vertical="top" wrapText="1"/>
    </xf>
    <xf numFmtId="14" fontId="5" fillId="0" borderId="37" xfId="0" applyNumberFormat="1" applyFont="1" applyFill="1" applyBorder="1" applyAlignment="1">
      <alignment horizontal="center" vertical="top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top" wrapText="1"/>
    </xf>
    <xf numFmtId="0" fontId="12" fillId="2" borderId="27" xfId="0" applyFont="1" applyFill="1" applyBorder="1" applyAlignment="1">
      <alignment horizontal="center" vertical="top" wrapText="1"/>
    </xf>
    <xf numFmtId="0" fontId="12" fillId="2" borderId="38" xfId="0" applyFont="1" applyFill="1" applyBorder="1" applyAlignment="1">
      <alignment horizontal="center" vertical="top" wrapText="1"/>
    </xf>
    <xf numFmtId="0" fontId="12" fillId="2" borderId="28" xfId="0" applyFont="1" applyFill="1" applyBorder="1" applyAlignment="1">
      <alignment horizontal="center" vertical="top" wrapText="1"/>
    </xf>
    <xf numFmtId="0" fontId="12" fillId="2" borderId="29" xfId="0" applyFont="1" applyFill="1" applyBorder="1" applyAlignment="1">
      <alignment horizontal="center" vertical="top" wrapText="1"/>
    </xf>
    <xf numFmtId="0" fontId="12" fillId="2" borderId="39" xfId="0" applyFont="1" applyFill="1" applyBorder="1" applyAlignment="1">
      <alignment horizontal="center" vertical="top" wrapText="1"/>
    </xf>
    <xf numFmtId="0" fontId="2" fillId="0" borderId="30" xfId="0" applyFont="1" applyFill="1" applyBorder="1" applyAlignment="1">
      <alignment horizontal="center" vertical="top" wrapText="1"/>
    </xf>
    <xf numFmtId="0" fontId="2" fillId="0" borderId="31" xfId="0" applyFont="1" applyFill="1" applyBorder="1" applyAlignment="1">
      <alignment horizontal="center" vertical="top" wrapText="1"/>
    </xf>
    <xf numFmtId="0" fontId="2" fillId="0" borderId="32" xfId="0" applyFont="1" applyFill="1" applyBorder="1" applyAlignment="1">
      <alignment horizontal="center" vertical="top" wrapText="1"/>
    </xf>
    <xf numFmtId="166" fontId="2" fillId="0" borderId="30" xfId="0" applyNumberFormat="1" applyFont="1" applyFill="1" applyBorder="1" applyAlignment="1">
      <alignment horizontal="center" vertical="top" wrapText="1"/>
    </xf>
    <xf numFmtId="166" fontId="2" fillId="0" borderId="31" xfId="0" applyNumberFormat="1" applyFont="1" applyFill="1" applyBorder="1" applyAlignment="1">
      <alignment horizontal="center" vertical="top" wrapText="1"/>
    </xf>
    <xf numFmtId="166" fontId="2" fillId="0" borderId="32" xfId="0" applyNumberFormat="1" applyFont="1" applyFill="1" applyBorder="1" applyAlignment="1">
      <alignment horizontal="center" vertical="top" wrapText="1"/>
    </xf>
    <xf numFmtId="0" fontId="2" fillId="2" borderId="30" xfId="0" applyFont="1" applyFill="1" applyBorder="1" applyAlignment="1">
      <alignment horizontal="center" vertical="top" wrapText="1"/>
    </xf>
    <xf numFmtId="0" fontId="2" fillId="2" borderId="31" xfId="0" applyFont="1" applyFill="1" applyBorder="1" applyAlignment="1">
      <alignment horizontal="center" vertical="top" wrapText="1"/>
    </xf>
    <xf numFmtId="0" fontId="2" fillId="2" borderId="32" xfId="0" applyFont="1" applyFill="1" applyBorder="1" applyAlignment="1">
      <alignment horizontal="center" vertical="top" wrapText="1"/>
    </xf>
    <xf numFmtId="0" fontId="2" fillId="0" borderId="21" xfId="0" applyFont="1" applyFill="1" applyBorder="1" applyAlignment="1">
      <alignment horizontal="left" wrapText="1"/>
    </xf>
    <xf numFmtId="0" fontId="2" fillId="0" borderId="2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vertical="top" wrapText="1"/>
    </xf>
    <xf numFmtId="49" fontId="2" fillId="0" borderId="2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49" fontId="16" fillId="0" borderId="0" xfId="0" applyNumberFormat="1" applyFont="1" applyFill="1" applyBorder="1" applyAlignment="1">
      <alignment horizontal="left" vertical="top" wrapText="1"/>
    </xf>
    <xf numFmtId="166" fontId="2" fillId="0" borderId="0" xfId="0" applyNumberFormat="1" applyFont="1" applyFill="1" applyBorder="1" applyAlignment="1">
      <alignment horizontal="center" vertical="top" wrapText="1"/>
    </xf>
    <xf numFmtId="14" fontId="2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/>
    </xf>
  </cellXfs>
  <cellStyles count="19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3 2" xfId="5"/>
    <cellStyle name="Обычный 2 3 3" xfId="6"/>
    <cellStyle name="Обычный 2 4" xfId="7"/>
    <cellStyle name="Обычный 2 5" xfId="8"/>
    <cellStyle name="Обычный 2 6" xfId="9"/>
    <cellStyle name="Обычный 3" xfId="10"/>
    <cellStyle name="Обычный 3 2" xfId="11"/>
    <cellStyle name="Обычный 4" xfId="12"/>
    <cellStyle name="Обычный 5" xfId="13"/>
    <cellStyle name="Обычный 6" xfId="14"/>
    <cellStyle name="Обычный 7" xfId="17"/>
    <cellStyle name="Процентный" xfId="18" builtinId="5"/>
    <cellStyle name="Финансовый 2" xfId="15"/>
    <cellStyle name="Финансовый 2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  <pageSetUpPr fitToPage="1"/>
  </sheetPr>
  <dimension ref="A1:CH463"/>
  <sheetViews>
    <sheetView showZeros="0" tabSelected="1" topLeftCell="A321" zoomScale="115" zoomScaleNormal="115" zoomScaleSheetLayoutView="100" workbookViewId="0">
      <selection activeCell="B344" sqref="B344:I344"/>
    </sheetView>
  </sheetViews>
  <sheetFormatPr defaultRowHeight="11.25" x14ac:dyDescent="0.2"/>
  <cols>
    <col min="1" max="1" width="5.7109375" style="135" customWidth="1"/>
    <col min="2" max="2" width="32.140625" style="11" customWidth="1"/>
    <col min="3" max="3" width="11.5703125" style="7" customWidth="1"/>
    <col min="4" max="4" width="12.28515625" style="7" customWidth="1"/>
    <col min="5" max="5" width="12.7109375" style="7" customWidth="1"/>
    <col min="6" max="6" width="11.85546875" style="136" customWidth="1"/>
    <col min="7" max="7" width="10.85546875" style="136" customWidth="1"/>
    <col min="8" max="8" width="13.42578125" style="134" customWidth="1"/>
    <col min="9" max="9" width="43.5703125" style="137" customWidth="1"/>
    <col min="10" max="11" width="12.140625" style="144" customWidth="1"/>
    <col min="12" max="13" width="9.140625" style="6" customWidth="1"/>
    <col min="14" max="16384" width="9.140625" style="6"/>
  </cols>
  <sheetData>
    <row r="1" spans="1:86" ht="19.5" customHeight="1" x14ac:dyDescent="0.2">
      <c r="A1" s="5"/>
      <c r="B1" s="6"/>
      <c r="F1" s="8"/>
      <c r="G1" s="8"/>
      <c r="H1" s="9"/>
      <c r="I1" s="138" t="s">
        <v>187</v>
      </c>
    </row>
    <row r="2" spans="1:86" x14ac:dyDescent="0.2">
      <c r="A2" s="203" t="s">
        <v>94</v>
      </c>
      <c r="B2" s="203"/>
      <c r="C2" s="203"/>
      <c r="D2" s="203"/>
      <c r="E2" s="203"/>
      <c r="F2" s="203"/>
      <c r="G2" s="203"/>
      <c r="H2" s="203"/>
      <c r="I2" s="203"/>
    </row>
    <row r="3" spans="1:86" s="10" customFormat="1" x14ac:dyDescent="0.2">
      <c r="A3" s="205" t="s">
        <v>65</v>
      </c>
      <c r="B3" s="205"/>
      <c r="C3" s="205"/>
      <c r="D3" s="205"/>
      <c r="E3" s="205"/>
      <c r="F3" s="205"/>
      <c r="G3" s="205"/>
      <c r="H3" s="205"/>
      <c r="I3" s="205"/>
      <c r="J3" s="145"/>
      <c r="K3" s="145"/>
    </row>
    <row r="4" spans="1:86" s="10" customFormat="1" x14ac:dyDescent="0.2">
      <c r="A4" s="205" t="s">
        <v>233</v>
      </c>
      <c r="B4" s="205"/>
      <c r="C4" s="205"/>
      <c r="D4" s="205"/>
      <c r="E4" s="205"/>
      <c r="F4" s="205"/>
      <c r="G4" s="205"/>
      <c r="H4" s="205"/>
      <c r="I4" s="205"/>
      <c r="J4" s="145"/>
      <c r="K4" s="145"/>
    </row>
    <row r="5" spans="1:86" s="10" customFormat="1" x14ac:dyDescent="0.2">
      <c r="A5" s="204" t="s">
        <v>104</v>
      </c>
      <c r="B5" s="204"/>
      <c r="C5" s="204"/>
      <c r="D5" s="204"/>
      <c r="E5" s="204"/>
      <c r="F5" s="204"/>
      <c r="G5" s="204"/>
      <c r="H5" s="204"/>
      <c r="I5" s="204"/>
      <c r="J5" s="145"/>
      <c r="K5" s="145"/>
    </row>
    <row r="6" spans="1:86" s="11" customFormat="1" ht="11.25" customHeight="1" x14ac:dyDescent="0.2">
      <c r="A6" s="225" t="s">
        <v>0</v>
      </c>
      <c r="B6" s="225" t="s">
        <v>68</v>
      </c>
      <c r="C6" s="228" t="s">
        <v>69</v>
      </c>
      <c r="D6" s="229"/>
      <c r="E6" s="230"/>
      <c r="F6" s="234" t="s">
        <v>72</v>
      </c>
      <c r="G6" s="234" t="s">
        <v>73</v>
      </c>
      <c r="H6" s="237" t="s">
        <v>190</v>
      </c>
      <c r="I6" s="240" t="s">
        <v>191</v>
      </c>
      <c r="J6" s="144"/>
      <c r="K6" s="144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</row>
    <row r="7" spans="1:86" s="11" customFormat="1" x14ac:dyDescent="0.2">
      <c r="A7" s="226"/>
      <c r="B7" s="226"/>
      <c r="C7" s="231"/>
      <c r="D7" s="232"/>
      <c r="E7" s="233"/>
      <c r="F7" s="235"/>
      <c r="G7" s="235"/>
      <c r="H7" s="238"/>
      <c r="I7" s="241"/>
      <c r="J7" s="144"/>
      <c r="K7" s="144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</row>
    <row r="8" spans="1:86" s="11" customFormat="1" ht="81.75" customHeight="1" x14ac:dyDescent="0.2">
      <c r="A8" s="227"/>
      <c r="B8" s="227"/>
      <c r="C8" s="12" t="s">
        <v>70</v>
      </c>
      <c r="D8" s="13" t="s">
        <v>99</v>
      </c>
      <c r="E8" s="13" t="s">
        <v>71</v>
      </c>
      <c r="F8" s="236"/>
      <c r="G8" s="236"/>
      <c r="H8" s="239"/>
      <c r="I8" s="242"/>
      <c r="J8" s="144"/>
      <c r="K8" s="144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</row>
    <row r="9" spans="1:86" s="11" customFormat="1" x14ac:dyDescent="0.2">
      <c r="A9" s="14">
        <v>1</v>
      </c>
      <c r="B9" s="14">
        <v>2</v>
      </c>
      <c r="C9" s="15">
        <v>3</v>
      </c>
      <c r="D9" s="15">
        <v>4</v>
      </c>
      <c r="E9" s="15">
        <v>5</v>
      </c>
      <c r="F9" s="14">
        <v>6</v>
      </c>
      <c r="G9" s="14">
        <v>7</v>
      </c>
      <c r="H9" s="161">
        <v>8</v>
      </c>
      <c r="I9" s="162">
        <v>9</v>
      </c>
      <c r="J9" s="144"/>
      <c r="K9" s="144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</row>
    <row r="10" spans="1:86" s="17" customFormat="1" ht="20.25" customHeight="1" x14ac:dyDescent="0.2">
      <c r="A10" s="219" t="s">
        <v>105</v>
      </c>
      <c r="B10" s="220"/>
      <c r="C10" s="220"/>
      <c r="D10" s="220"/>
      <c r="E10" s="220"/>
      <c r="F10" s="220"/>
      <c r="G10" s="220"/>
      <c r="H10" s="220"/>
      <c r="I10" s="221"/>
      <c r="J10" s="146"/>
      <c r="K10" s="14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</row>
    <row r="11" spans="1:86" s="21" customFormat="1" ht="11.25" customHeight="1" x14ac:dyDescent="0.2">
      <c r="A11" s="207" t="s">
        <v>5</v>
      </c>
      <c r="B11" s="208"/>
      <c r="C11" s="18">
        <f t="shared" ref="C11:E17" si="0">SUM(C19,C305,C313)</f>
        <v>385878.53185000003</v>
      </c>
      <c r="D11" s="18">
        <f t="shared" si="0"/>
        <v>384536.13577000005</v>
      </c>
      <c r="E11" s="18">
        <f t="shared" si="0"/>
        <v>384536.13577000005</v>
      </c>
      <c r="F11" s="222">
        <v>41640</v>
      </c>
      <c r="G11" s="222">
        <v>44561</v>
      </c>
      <c r="H11" s="19">
        <f>SUM(H19,H305,H313)</f>
        <v>384674.02778</v>
      </c>
      <c r="I11" s="171" t="s">
        <v>232</v>
      </c>
      <c r="J11" s="147"/>
      <c r="K11" s="147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</row>
    <row r="12" spans="1:86" s="21" customFormat="1" ht="11.25" customHeight="1" x14ac:dyDescent="0.2">
      <c r="A12" s="207" t="s">
        <v>106</v>
      </c>
      <c r="B12" s="208"/>
      <c r="C12" s="18">
        <f t="shared" si="0"/>
        <v>13521.8</v>
      </c>
      <c r="D12" s="18">
        <f t="shared" si="0"/>
        <v>13521.8</v>
      </c>
      <c r="E12" s="18">
        <f t="shared" si="0"/>
        <v>13521.8</v>
      </c>
      <c r="F12" s="223"/>
      <c r="G12" s="223"/>
      <c r="H12" s="19">
        <f t="shared" ref="H12:H17" si="1">SUM(H20,H306,H314)</f>
        <v>13521.8</v>
      </c>
      <c r="I12" s="172"/>
      <c r="J12" s="147"/>
      <c r="K12" s="147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</row>
    <row r="13" spans="1:86" s="21" customFormat="1" ht="11.25" customHeight="1" x14ac:dyDescent="0.2">
      <c r="A13" s="207" t="s">
        <v>107</v>
      </c>
      <c r="B13" s="208"/>
      <c r="C13" s="18">
        <f t="shared" si="0"/>
        <v>372356.73185000004</v>
      </c>
      <c r="D13" s="18">
        <f t="shared" si="0"/>
        <v>371014.33577000001</v>
      </c>
      <c r="E13" s="18">
        <f t="shared" si="0"/>
        <v>371014.33577000001</v>
      </c>
      <c r="F13" s="223"/>
      <c r="G13" s="223"/>
      <c r="H13" s="19">
        <f>SUM(H21,H307,H315)</f>
        <v>371152.22778000002</v>
      </c>
      <c r="I13" s="172"/>
      <c r="J13" s="147"/>
      <c r="K13" s="147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</row>
    <row r="14" spans="1:86" s="21" customFormat="1" ht="11.25" customHeight="1" x14ac:dyDescent="0.2">
      <c r="A14" s="207" t="s">
        <v>3</v>
      </c>
      <c r="B14" s="208"/>
      <c r="C14" s="18">
        <f t="shared" si="0"/>
        <v>0</v>
      </c>
      <c r="D14" s="18">
        <f t="shared" si="0"/>
        <v>0</v>
      </c>
      <c r="E14" s="18">
        <f t="shared" si="0"/>
        <v>0</v>
      </c>
      <c r="F14" s="223"/>
      <c r="G14" s="223"/>
      <c r="H14" s="19">
        <f t="shared" si="1"/>
        <v>0</v>
      </c>
      <c r="I14" s="172"/>
      <c r="J14" s="147"/>
      <c r="K14" s="147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</row>
    <row r="15" spans="1:86" s="21" customFormat="1" ht="11.25" customHeight="1" x14ac:dyDescent="0.2">
      <c r="A15" s="207" t="s">
        <v>4</v>
      </c>
      <c r="B15" s="208"/>
      <c r="C15" s="18">
        <f t="shared" si="0"/>
        <v>0</v>
      </c>
      <c r="D15" s="18">
        <f t="shared" si="0"/>
        <v>0</v>
      </c>
      <c r="E15" s="18">
        <f t="shared" si="0"/>
        <v>0</v>
      </c>
      <c r="F15" s="223"/>
      <c r="G15" s="223"/>
      <c r="H15" s="19">
        <f t="shared" si="1"/>
        <v>0</v>
      </c>
      <c r="I15" s="172"/>
      <c r="J15" s="147"/>
      <c r="K15" s="147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</row>
    <row r="16" spans="1:86" s="21" customFormat="1" ht="11.25" customHeight="1" x14ac:dyDescent="0.2">
      <c r="A16" s="207" t="s">
        <v>6</v>
      </c>
      <c r="B16" s="208"/>
      <c r="C16" s="18">
        <f t="shared" si="0"/>
        <v>0</v>
      </c>
      <c r="D16" s="18">
        <f t="shared" si="0"/>
        <v>0</v>
      </c>
      <c r="E16" s="18">
        <f t="shared" si="0"/>
        <v>0</v>
      </c>
      <c r="F16" s="223"/>
      <c r="G16" s="223"/>
      <c r="H16" s="19">
        <f t="shared" si="1"/>
        <v>0</v>
      </c>
      <c r="I16" s="172"/>
      <c r="J16" s="147"/>
      <c r="K16" s="147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</row>
    <row r="17" spans="1:86" s="21" customFormat="1" ht="11.25" customHeight="1" x14ac:dyDescent="0.2">
      <c r="A17" s="214" t="s">
        <v>7</v>
      </c>
      <c r="B17" s="215"/>
      <c r="C17" s="22">
        <f t="shared" si="0"/>
        <v>0</v>
      </c>
      <c r="D17" s="22">
        <f t="shared" si="0"/>
        <v>0</v>
      </c>
      <c r="E17" s="22">
        <f t="shared" si="0"/>
        <v>0</v>
      </c>
      <c r="F17" s="224"/>
      <c r="G17" s="224"/>
      <c r="H17" s="23">
        <f t="shared" si="1"/>
        <v>0</v>
      </c>
      <c r="I17" s="173"/>
      <c r="J17" s="147"/>
      <c r="K17" s="147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</row>
    <row r="18" spans="1:86" s="26" customFormat="1" ht="21" x14ac:dyDescent="0.15">
      <c r="A18" s="24" t="s">
        <v>9</v>
      </c>
      <c r="B18" s="216" t="s">
        <v>45</v>
      </c>
      <c r="C18" s="217"/>
      <c r="D18" s="217"/>
      <c r="E18" s="217"/>
      <c r="F18" s="217"/>
      <c r="G18" s="217"/>
      <c r="H18" s="217"/>
      <c r="I18" s="218"/>
      <c r="J18" s="147"/>
      <c r="K18" s="147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</row>
    <row r="19" spans="1:86" s="21" customFormat="1" ht="11.25" customHeight="1" x14ac:dyDescent="0.2">
      <c r="A19" s="188" t="s">
        <v>5</v>
      </c>
      <c r="B19" s="189"/>
      <c r="C19" s="18">
        <f t="shared" ref="C19:E25" si="2">SUM(C27,C43,C120,C138,C229,C246,C273,C281,C289,C297)</f>
        <v>176023.09185</v>
      </c>
      <c r="D19" s="18">
        <f t="shared" si="2"/>
        <v>175946.70076000001</v>
      </c>
      <c r="E19" s="18">
        <f>SUM(E27,E43,E120,E138,E229,E246,E273,E281,E289,E297)</f>
        <v>175946.70076000001</v>
      </c>
      <c r="F19" s="192">
        <v>41640</v>
      </c>
      <c r="G19" s="192">
        <v>44561</v>
      </c>
      <c r="H19" s="27">
        <f>H20+H21</f>
        <v>175966.71096</v>
      </c>
      <c r="I19" s="171" t="s">
        <v>126</v>
      </c>
      <c r="J19" s="147"/>
      <c r="K19" s="147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</row>
    <row r="20" spans="1:86" s="21" customFormat="1" ht="11.25" customHeight="1" x14ac:dyDescent="0.2">
      <c r="A20" s="188" t="s">
        <v>1</v>
      </c>
      <c r="B20" s="189"/>
      <c r="C20" s="18">
        <f t="shared" si="2"/>
        <v>13521.8</v>
      </c>
      <c r="D20" s="18">
        <f t="shared" si="2"/>
        <v>13521.8</v>
      </c>
      <c r="E20" s="18">
        <f t="shared" si="2"/>
        <v>13521.8</v>
      </c>
      <c r="F20" s="193"/>
      <c r="G20" s="193"/>
      <c r="H20" s="27">
        <f>SUM(H28,H44,H121,H139,H230,H247,H274,H282,H290,H298)</f>
        <v>13521.8</v>
      </c>
      <c r="I20" s="172"/>
      <c r="J20" s="147"/>
      <c r="K20" s="147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</row>
    <row r="21" spans="1:86" s="21" customFormat="1" ht="11.25" customHeight="1" x14ac:dyDescent="0.2">
      <c r="A21" s="188" t="s">
        <v>2</v>
      </c>
      <c r="B21" s="189"/>
      <c r="C21" s="18">
        <f t="shared" si="2"/>
        <v>162501.29185000001</v>
      </c>
      <c r="D21" s="18">
        <f t="shared" si="2"/>
        <v>162424.90076000002</v>
      </c>
      <c r="E21" s="18">
        <f t="shared" si="2"/>
        <v>162424.90076000002</v>
      </c>
      <c r="F21" s="193"/>
      <c r="G21" s="193"/>
      <c r="H21" s="27">
        <f>SUM(H29,H45,H122,H140,H231,H248,H275,H283,H291,H299)</f>
        <v>162444.91096000001</v>
      </c>
      <c r="I21" s="172"/>
      <c r="J21" s="147"/>
      <c r="K21" s="147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</row>
    <row r="22" spans="1:86" s="21" customFormat="1" ht="11.25" customHeight="1" x14ac:dyDescent="0.2">
      <c r="A22" s="188" t="s">
        <v>3</v>
      </c>
      <c r="B22" s="189"/>
      <c r="C22" s="18">
        <f t="shared" si="2"/>
        <v>0</v>
      </c>
      <c r="D22" s="18">
        <f t="shared" si="2"/>
        <v>0</v>
      </c>
      <c r="E22" s="18">
        <f t="shared" si="2"/>
        <v>0</v>
      </c>
      <c r="F22" s="193"/>
      <c r="G22" s="193"/>
      <c r="H22" s="27">
        <f t="shared" ref="H22:H25" si="3">SUM(H30,H46,H123,H141,H232,H249,H276,H284,H292,H300)</f>
        <v>0</v>
      </c>
      <c r="I22" s="172"/>
      <c r="J22" s="147"/>
      <c r="K22" s="147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</row>
    <row r="23" spans="1:86" s="21" customFormat="1" ht="11.25" customHeight="1" x14ac:dyDescent="0.2">
      <c r="A23" s="188" t="s">
        <v>4</v>
      </c>
      <c r="B23" s="189"/>
      <c r="C23" s="18">
        <f t="shared" si="2"/>
        <v>0</v>
      </c>
      <c r="D23" s="18">
        <f t="shared" si="2"/>
        <v>0</v>
      </c>
      <c r="E23" s="18">
        <f t="shared" si="2"/>
        <v>0</v>
      </c>
      <c r="F23" s="193"/>
      <c r="G23" s="193"/>
      <c r="H23" s="27">
        <f t="shared" si="3"/>
        <v>0</v>
      </c>
      <c r="I23" s="172"/>
      <c r="J23" s="147"/>
      <c r="K23" s="147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</row>
    <row r="24" spans="1:86" s="21" customFormat="1" ht="11.25" customHeight="1" x14ac:dyDescent="0.2">
      <c r="A24" s="188" t="s">
        <v>6</v>
      </c>
      <c r="B24" s="189"/>
      <c r="C24" s="18">
        <f t="shared" si="2"/>
        <v>0</v>
      </c>
      <c r="D24" s="18">
        <f t="shared" si="2"/>
        <v>0</v>
      </c>
      <c r="E24" s="18">
        <f t="shared" si="2"/>
        <v>0</v>
      </c>
      <c r="F24" s="193"/>
      <c r="G24" s="193"/>
      <c r="H24" s="27">
        <f t="shared" si="3"/>
        <v>0</v>
      </c>
      <c r="I24" s="172"/>
      <c r="J24" s="147"/>
      <c r="K24" s="147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</row>
    <row r="25" spans="1:86" s="21" customFormat="1" ht="11.25" customHeight="1" x14ac:dyDescent="0.2">
      <c r="A25" s="190" t="s">
        <v>7</v>
      </c>
      <c r="B25" s="191"/>
      <c r="C25" s="22">
        <f t="shared" si="2"/>
        <v>0</v>
      </c>
      <c r="D25" s="22">
        <f t="shared" si="2"/>
        <v>0</v>
      </c>
      <c r="E25" s="22">
        <f t="shared" si="2"/>
        <v>0</v>
      </c>
      <c r="F25" s="194"/>
      <c r="G25" s="194"/>
      <c r="H25" s="28">
        <f t="shared" si="3"/>
        <v>0</v>
      </c>
      <c r="I25" s="173"/>
      <c r="J25" s="147"/>
      <c r="K25" s="147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</row>
    <row r="26" spans="1:86" s="17" customFormat="1" ht="22.5" customHeight="1" x14ac:dyDescent="0.2">
      <c r="A26" s="29" t="s">
        <v>10</v>
      </c>
      <c r="B26" s="243" t="s">
        <v>13</v>
      </c>
      <c r="C26" s="244"/>
      <c r="D26" s="244"/>
      <c r="E26" s="244"/>
      <c r="F26" s="244"/>
      <c r="G26" s="244"/>
      <c r="H26" s="244"/>
      <c r="I26" s="245"/>
      <c r="J26" s="147"/>
      <c r="K26" s="147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</row>
    <row r="27" spans="1:86" s="11" customFormat="1" ht="11.25" customHeight="1" x14ac:dyDescent="0.2">
      <c r="A27" s="179" t="s">
        <v>5</v>
      </c>
      <c r="B27" s="180"/>
      <c r="C27" s="30">
        <f>SUM(C35)</f>
        <v>0</v>
      </c>
      <c r="D27" s="30">
        <f t="shared" ref="D27:E27" si="4">SUM(D35)</f>
        <v>0</v>
      </c>
      <c r="E27" s="30">
        <f t="shared" si="4"/>
        <v>0</v>
      </c>
      <c r="F27" s="181">
        <v>44197</v>
      </c>
      <c r="G27" s="181">
        <v>44561</v>
      </c>
      <c r="H27" s="31">
        <f>SUM(H35)</f>
        <v>0</v>
      </c>
      <c r="I27" s="171" t="s">
        <v>109</v>
      </c>
      <c r="J27" s="147"/>
      <c r="K27" s="147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</row>
    <row r="28" spans="1:86" s="11" customFormat="1" ht="11.25" customHeight="1" x14ac:dyDescent="0.2">
      <c r="A28" s="179" t="s">
        <v>1</v>
      </c>
      <c r="B28" s="180"/>
      <c r="C28" s="30">
        <f t="shared" ref="C28:E33" si="5">SUM(C36)</f>
        <v>0</v>
      </c>
      <c r="D28" s="30">
        <f t="shared" si="5"/>
        <v>0</v>
      </c>
      <c r="E28" s="30">
        <f t="shared" si="5"/>
        <v>0</v>
      </c>
      <c r="F28" s="182"/>
      <c r="G28" s="182"/>
      <c r="H28" s="31">
        <f t="shared" ref="H28:H33" si="6">SUM(H36)</f>
        <v>0</v>
      </c>
      <c r="I28" s="172"/>
      <c r="J28" s="147"/>
      <c r="K28" s="147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</row>
    <row r="29" spans="1:86" s="11" customFormat="1" ht="11.25" customHeight="1" x14ac:dyDescent="0.2">
      <c r="A29" s="179" t="s">
        <v>2</v>
      </c>
      <c r="B29" s="180"/>
      <c r="C29" s="30">
        <f t="shared" si="5"/>
        <v>0</v>
      </c>
      <c r="D29" s="30">
        <f t="shared" si="5"/>
        <v>0</v>
      </c>
      <c r="E29" s="30">
        <f t="shared" si="5"/>
        <v>0</v>
      </c>
      <c r="F29" s="182"/>
      <c r="G29" s="182"/>
      <c r="H29" s="31">
        <f t="shared" si="6"/>
        <v>0</v>
      </c>
      <c r="I29" s="172"/>
      <c r="J29" s="147"/>
      <c r="K29" s="147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</row>
    <row r="30" spans="1:86" s="11" customFormat="1" ht="11.25" customHeight="1" x14ac:dyDescent="0.2">
      <c r="A30" s="179" t="s">
        <v>3</v>
      </c>
      <c r="B30" s="180"/>
      <c r="C30" s="30">
        <f t="shared" si="5"/>
        <v>0</v>
      </c>
      <c r="D30" s="30">
        <f t="shared" si="5"/>
        <v>0</v>
      </c>
      <c r="E30" s="30">
        <f t="shared" si="5"/>
        <v>0</v>
      </c>
      <c r="F30" s="182"/>
      <c r="G30" s="182"/>
      <c r="H30" s="31">
        <f t="shared" si="6"/>
        <v>0</v>
      </c>
      <c r="I30" s="172"/>
      <c r="J30" s="147"/>
      <c r="K30" s="147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</row>
    <row r="31" spans="1:86" s="11" customFormat="1" ht="11.25" customHeight="1" x14ac:dyDescent="0.2">
      <c r="A31" s="179" t="s">
        <v>4</v>
      </c>
      <c r="B31" s="180"/>
      <c r="C31" s="30">
        <f t="shared" si="5"/>
        <v>0</v>
      </c>
      <c r="D31" s="30">
        <f t="shared" si="5"/>
        <v>0</v>
      </c>
      <c r="E31" s="30">
        <f t="shared" si="5"/>
        <v>0</v>
      </c>
      <c r="F31" s="182"/>
      <c r="G31" s="182"/>
      <c r="H31" s="31">
        <f t="shared" si="6"/>
        <v>0</v>
      </c>
      <c r="I31" s="172"/>
      <c r="J31" s="147"/>
      <c r="K31" s="147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</row>
    <row r="32" spans="1:86" s="11" customFormat="1" ht="11.25" customHeight="1" x14ac:dyDescent="0.2">
      <c r="A32" s="179" t="s">
        <v>6</v>
      </c>
      <c r="B32" s="180"/>
      <c r="C32" s="30">
        <f t="shared" si="5"/>
        <v>0</v>
      </c>
      <c r="D32" s="30">
        <f t="shared" si="5"/>
        <v>0</v>
      </c>
      <c r="E32" s="30">
        <f t="shared" si="5"/>
        <v>0</v>
      </c>
      <c r="F32" s="182"/>
      <c r="G32" s="182"/>
      <c r="H32" s="31">
        <f t="shared" si="6"/>
        <v>0</v>
      </c>
      <c r="I32" s="172"/>
      <c r="J32" s="147"/>
      <c r="K32" s="147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</row>
    <row r="33" spans="1:86" s="11" customFormat="1" ht="11.25" customHeight="1" x14ac:dyDescent="0.2">
      <c r="A33" s="206" t="s">
        <v>7</v>
      </c>
      <c r="B33" s="197"/>
      <c r="C33" s="32">
        <f t="shared" si="5"/>
        <v>0</v>
      </c>
      <c r="D33" s="32">
        <f t="shared" si="5"/>
        <v>0</v>
      </c>
      <c r="E33" s="32">
        <f t="shared" si="5"/>
        <v>0</v>
      </c>
      <c r="F33" s="187"/>
      <c r="G33" s="187"/>
      <c r="H33" s="33">
        <f t="shared" si="6"/>
        <v>0</v>
      </c>
      <c r="I33" s="173"/>
      <c r="J33" s="147"/>
      <c r="K33" s="147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</row>
    <row r="34" spans="1:86" s="17" customFormat="1" ht="22.5" customHeight="1" x14ac:dyDescent="0.2">
      <c r="A34" s="29" t="s">
        <v>8</v>
      </c>
      <c r="B34" s="243" t="s">
        <v>92</v>
      </c>
      <c r="C34" s="244"/>
      <c r="D34" s="244"/>
      <c r="E34" s="244"/>
      <c r="F34" s="244"/>
      <c r="G34" s="244"/>
      <c r="H34" s="244"/>
      <c r="I34" s="245"/>
      <c r="J34" s="147"/>
      <c r="K34" s="147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</row>
    <row r="35" spans="1:86" s="37" customFormat="1" ht="12" customHeight="1" x14ac:dyDescent="0.2">
      <c r="A35" s="179" t="s">
        <v>5</v>
      </c>
      <c r="B35" s="180"/>
      <c r="C35" s="34">
        <f t="shared" ref="C35:E35" si="7">SUM(C36:C41)</f>
        <v>0</v>
      </c>
      <c r="D35" s="34">
        <f t="shared" si="7"/>
        <v>0</v>
      </c>
      <c r="E35" s="34">
        <f t="shared" si="7"/>
        <v>0</v>
      </c>
      <c r="F35" s="181">
        <v>44197</v>
      </c>
      <c r="G35" s="181">
        <v>44561</v>
      </c>
      <c r="H35" s="35">
        <f t="shared" ref="H35" si="8">SUM(H36:H41)</f>
        <v>0</v>
      </c>
      <c r="I35" s="171" t="s">
        <v>208</v>
      </c>
      <c r="J35" s="147"/>
      <c r="K35" s="147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</row>
    <row r="36" spans="1:86" s="11" customFormat="1" ht="11.25" customHeight="1" x14ac:dyDescent="0.2">
      <c r="A36" s="179" t="s">
        <v>1</v>
      </c>
      <c r="B36" s="180"/>
      <c r="C36" s="34"/>
      <c r="D36" s="34"/>
      <c r="E36" s="34"/>
      <c r="F36" s="182"/>
      <c r="G36" s="182"/>
      <c r="H36" s="31"/>
      <c r="I36" s="172"/>
      <c r="J36" s="147"/>
      <c r="K36" s="147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</row>
    <row r="37" spans="1:86" s="11" customFormat="1" ht="11.25" customHeight="1" x14ac:dyDescent="0.2">
      <c r="A37" s="179" t="s">
        <v>2</v>
      </c>
      <c r="B37" s="180"/>
      <c r="C37" s="34"/>
      <c r="D37" s="34"/>
      <c r="E37" s="34"/>
      <c r="F37" s="182"/>
      <c r="G37" s="182"/>
      <c r="H37" s="31"/>
      <c r="I37" s="172"/>
      <c r="J37" s="147"/>
      <c r="K37" s="147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</row>
    <row r="38" spans="1:86" s="11" customFormat="1" ht="11.25" customHeight="1" x14ac:dyDescent="0.2">
      <c r="A38" s="179" t="s">
        <v>3</v>
      </c>
      <c r="B38" s="180"/>
      <c r="C38" s="34"/>
      <c r="D38" s="34"/>
      <c r="E38" s="34"/>
      <c r="F38" s="182"/>
      <c r="G38" s="182"/>
      <c r="H38" s="31"/>
      <c r="I38" s="172"/>
      <c r="J38" s="147"/>
      <c r="K38" s="147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</row>
    <row r="39" spans="1:86" s="11" customFormat="1" ht="11.25" customHeight="1" x14ac:dyDescent="0.2">
      <c r="A39" s="179" t="s">
        <v>4</v>
      </c>
      <c r="B39" s="180"/>
      <c r="C39" s="34"/>
      <c r="D39" s="34"/>
      <c r="E39" s="34"/>
      <c r="F39" s="182"/>
      <c r="G39" s="182"/>
      <c r="H39" s="31"/>
      <c r="I39" s="172"/>
      <c r="J39" s="147"/>
      <c r="K39" s="147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</row>
    <row r="40" spans="1:86" s="11" customFormat="1" ht="11.25" customHeight="1" x14ac:dyDescent="0.2">
      <c r="A40" s="179" t="s">
        <v>6</v>
      </c>
      <c r="B40" s="180"/>
      <c r="C40" s="34"/>
      <c r="D40" s="34"/>
      <c r="E40" s="34"/>
      <c r="F40" s="182"/>
      <c r="G40" s="182"/>
      <c r="H40" s="31"/>
      <c r="I40" s="172"/>
      <c r="J40" s="147"/>
      <c r="K40" s="147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</row>
    <row r="41" spans="1:86" s="11" customFormat="1" ht="11.25" customHeight="1" x14ac:dyDescent="0.2">
      <c r="A41" s="206" t="s">
        <v>7</v>
      </c>
      <c r="B41" s="197"/>
      <c r="C41" s="38"/>
      <c r="D41" s="38"/>
      <c r="E41" s="38"/>
      <c r="F41" s="187"/>
      <c r="G41" s="187"/>
      <c r="H41" s="33"/>
      <c r="I41" s="173"/>
      <c r="J41" s="147"/>
      <c r="K41" s="147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</row>
    <row r="42" spans="1:86" s="17" customFormat="1" ht="22.5" customHeight="1" x14ac:dyDescent="0.2">
      <c r="A42" s="39" t="s">
        <v>12</v>
      </c>
      <c r="B42" s="165" t="s">
        <v>14</v>
      </c>
      <c r="C42" s="166"/>
      <c r="D42" s="166"/>
      <c r="E42" s="166"/>
      <c r="F42" s="166"/>
      <c r="G42" s="166"/>
      <c r="H42" s="166"/>
      <c r="I42" s="167"/>
      <c r="J42" s="147"/>
      <c r="K42" s="147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</row>
    <row r="43" spans="1:86" s="11" customFormat="1" ht="11.25" customHeight="1" x14ac:dyDescent="0.2">
      <c r="A43" s="163" t="s">
        <v>5</v>
      </c>
      <c r="B43" s="164"/>
      <c r="C43" s="30">
        <f t="shared" ref="C43:E49" si="9">SUM(C51,C61,C70,C78,C86,C94,C102,C112)</f>
        <v>51436.629009999997</v>
      </c>
      <c r="D43" s="30">
        <f t="shared" si="9"/>
        <v>51386.465609999999</v>
      </c>
      <c r="E43" s="30">
        <f t="shared" si="9"/>
        <v>51386.465609999999</v>
      </c>
      <c r="F43" s="168">
        <v>41640</v>
      </c>
      <c r="G43" s="168">
        <v>44561</v>
      </c>
      <c r="H43" s="40">
        <f t="shared" ref="H43:H49" si="10">SUM(H51,H61,H70,H78,H86,H94,H102,H112)</f>
        <v>51431.925490000001</v>
      </c>
      <c r="I43" s="171" t="s">
        <v>108</v>
      </c>
      <c r="J43" s="147"/>
      <c r="K43" s="147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</row>
    <row r="44" spans="1:86" s="11" customFormat="1" ht="11.25" customHeight="1" x14ac:dyDescent="0.2">
      <c r="A44" s="163" t="s">
        <v>1</v>
      </c>
      <c r="B44" s="164"/>
      <c r="C44" s="30">
        <f t="shared" si="9"/>
        <v>0</v>
      </c>
      <c r="D44" s="30">
        <f t="shared" si="9"/>
        <v>0</v>
      </c>
      <c r="E44" s="30">
        <f t="shared" si="9"/>
        <v>0</v>
      </c>
      <c r="F44" s="169"/>
      <c r="G44" s="169"/>
      <c r="H44" s="40">
        <f t="shared" si="10"/>
        <v>0</v>
      </c>
      <c r="I44" s="172"/>
      <c r="J44" s="147"/>
      <c r="K44" s="147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</row>
    <row r="45" spans="1:86" s="11" customFormat="1" ht="11.25" customHeight="1" x14ac:dyDescent="0.2">
      <c r="A45" s="163" t="s">
        <v>2</v>
      </c>
      <c r="B45" s="164"/>
      <c r="C45" s="30">
        <f t="shared" si="9"/>
        <v>51436.629009999997</v>
      </c>
      <c r="D45" s="30">
        <f t="shared" si="9"/>
        <v>51386.465609999999</v>
      </c>
      <c r="E45" s="30">
        <f t="shared" si="9"/>
        <v>51386.465609999999</v>
      </c>
      <c r="F45" s="169"/>
      <c r="G45" s="169"/>
      <c r="H45" s="40">
        <f t="shared" si="10"/>
        <v>51431.925490000001</v>
      </c>
      <c r="I45" s="172"/>
      <c r="J45" s="147"/>
      <c r="K45" s="147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</row>
    <row r="46" spans="1:86" s="11" customFormat="1" ht="11.25" customHeight="1" x14ac:dyDescent="0.2">
      <c r="A46" s="163" t="s">
        <v>3</v>
      </c>
      <c r="B46" s="164"/>
      <c r="C46" s="30">
        <f t="shared" si="9"/>
        <v>0</v>
      </c>
      <c r="D46" s="30">
        <f t="shared" si="9"/>
        <v>0</v>
      </c>
      <c r="E46" s="30">
        <f t="shared" si="9"/>
        <v>0</v>
      </c>
      <c r="F46" s="169"/>
      <c r="G46" s="169"/>
      <c r="H46" s="40">
        <f t="shared" si="10"/>
        <v>0</v>
      </c>
      <c r="I46" s="172"/>
      <c r="J46" s="147"/>
      <c r="K46" s="147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</row>
    <row r="47" spans="1:86" s="11" customFormat="1" ht="11.25" customHeight="1" x14ac:dyDescent="0.2">
      <c r="A47" s="163" t="s">
        <v>4</v>
      </c>
      <c r="B47" s="164"/>
      <c r="C47" s="30">
        <f t="shared" si="9"/>
        <v>0</v>
      </c>
      <c r="D47" s="30">
        <f t="shared" si="9"/>
        <v>0</v>
      </c>
      <c r="E47" s="30">
        <f t="shared" si="9"/>
        <v>0</v>
      </c>
      <c r="F47" s="169"/>
      <c r="G47" s="169"/>
      <c r="H47" s="40">
        <f t="shared" si="10"/>
        <v>0</v>
      </c>
      <c r="I47" s="172"/>
      <c r="J47" s="147"/>
      <c r="K47" s="147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</row>
    <row r="48" spans="1:86" s="11" customFormat="1" ht="11.25" customHeight="1" x14ac:dyDescent="0.2">
      <c r="A48" s="163" t="s">
        <v>6</v>
      </c>
      <c r="B48" s="164"/>
      <c r="C48" s="30">
        <f t="shared" si="9"/>
        <v>0</v>
      </c>
      <c r="D48" s="30">
        <f t="shared" si="9"/>
        <v>0</v>
      </c>
      <c r="E48" s="30">
        <f t="shared" si="9"/>
        <v>0</v>
      </c>
      <c r="F48" s="169"/>
      <c r="G48" s="169"/>
      <c r="H48" s="40">
        <f t="shared" si="10"/>
        <v>0</v>
      </c>
      <c r="I48" s="172"/>
      <c r="J48" s="147"/>
      <c r="K48" s="147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</row>
    <row r="49" spans="1:86" s="11" customFormat="1" ht="11.25" customHeight="1" x14ac:dyDescent="0.2">
      <c r="A49" s="177" t="s">
        <v>7</v>
      </c>
      <c r="B49" s="178"/>
      <c r="C49" s="32">
        <f t="shared" si="9"/>
        <v>0</v>
      </c>
      <c r="D49" s="32">
        <f t="shared" si="9"/>
        <v>0</v>
      </c>
      <c r="E49" s="32">
        <f t="shared" si="9"/>
        <v>0</v>
      </c>
      <c r="F49" s="186"/>
      <c r="G49" s="186"/>
      <c r="H49" s="41">
        <f t="shared" si="10"/>
        <v>0</v>
      </c>
      <c r="I49" s="173"/>
      <c r="J49" s="147"/>
      <c r="K49" s="147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</row>
    <row r="50" spans="1:86" s="11" customFormat="1" ht="22.5" customHeight="1" x14ac:dyDescent="0.2">
      <c r="A50" s="42" t="s">
        <v>15</v>
      </c>
      <c r="B50" s="165" t="s">
        <v>110</v>
      </c>
      <c r="C50" s="166"/>
      <c r="D50" s="166"/>
      <c r="E50" s="166"/>
      <c r="F50" s="166"/>
      <c r="G50" s="166"/>
      <c r="H50" s="166"/>
      <c r="I50" s="167"/>
      <c r="J50" s="147"/>
      <c r="K50" s="147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</row>
    <row r="51" spans="1:86" s="11" customFormat="1" ht="9.75" customHeight="1" x14ac:dyDescent="0.2">
      <c r="A51" s="163" t="s">
        <v>5</v>
      </c>
      <c r="B51" s="164"/>
      <c r="C51" s="34">
        <f t="shared" ref="C51:E51" si="11">SUM(C52:C57)</f>
        <v>1200.71</v>
      </c>
      <c r="D51" s="34">
        <f t="shared" si="11"/>
        <v>1200.7080000000001</v>
      </c>
      <c r="E51" s="34">
        <f t="shared" si="11"/>
        <v>1200.7080000000001</v>
      </c>
      <c r="F51" s="168">
        <v>44197</v>
      </c>
      <c r="G51" s="168">
        <v>44561</v>
      </c>
      <c r="H51" s="43">
        <f t="shared" ref="H51" si="12">SUM(H52:H57)</f>
        <v>1200.7080000000001</v>
      </c>
      <c r="I51" s="171" t="s">
        <v>210</v>
      </c>
      <c r="J51" s="147"/>
      <c r="K51" s="147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</row>
    <row r="52" spans="1:86" s="11" customFormat="1" ht="11.25" customHeight="1" x14ac:dyDescent="0.2">
      <c r="A52" s="163" t="s">
        <v>1</v>
      </c>
      <c r="B52" s="164"/>
      <c r="C52" s="34"/>
      <c r="D52" s="34"/>
      <c r="E52" s="34"/>
      <c r="F52" s="169"/>
      <c r="G52" s="169"/>
      <c r="H52" s="44"/>
      <c r="I52" s="172"/>
      <c r="J52" s="147"/>
      <c r="K52" s="147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</row>
    <row r="53" spans="1:86" s="11" customFormat="1" ht="11.25" customHeight="1" x14ac:dyDescent="0.2">
      <c r="A53" s="163" t="s">
        <v>2</v>
      </c>
      <c r="B53" s="164"/>
      <c r="C53" s="34">
        <f>1200.71</f>
        <v>1200.71</v>
      </c>
      <c r="D53" s="34">
        <f>100.059*12</f>
        <v>1200.7080000000001</v>
      </c>
      <c r="E53" s="34">
        <f>100.059*12</f>
        <v>1200.7080000000001</v>
      </c>
      <c r="F53" s="169"/>
      <c r="G53" s="169"/>
      <c r="H53" s="44">
        <v>1200.7080000000001</v>
      </c>
      <c r="I53" s="172"/>
      <c r="J53" s="147"/>
      <c r="K53" s="147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</row>
    <row r="54" spans="1:86" s="11" customFormat="1" ht="11.25" customHeight="1" x14ac:dyDescent="0.2">
      <c r="A54" s="163" t="s">
        <v>3</v>
      </c>
      <c r="B54" s="164"/>
      <c r="C54" s="34"/>
      <c r="D54" s="34"/>
      <c r="E54" s="34"/>
      <c r="F54" s="169"/>
      <c r="G54" s="169"/>
      <c r="H54" s="44"/>
      <c r="I54" s="172"/>
      <c r="J54" s="147"/>
      <c r="K54" s="147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</row>
    <row r="55" spans="1:86" s="11" customFormat="1" ht="11.25" customHeight="1" x14ac:dyDescent="0.2">
      <c r="A55" s="163" t="s">
        <v>4</v>
      </c>
      <c r="B55" s="164"/>
      <c r="C55" s="34"/>
      <c r="D55" s="34"/>
      <c r="E55" s="34"/>
      <c r="F55" s="169"/>
      <c r="G55" s="169"/>
      <c r="H55" s="44"/>
      <c r="I55" s="172"/>
      <c r="J55" s="147"/>
      <c r="K55" s="147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</row>
    <row r="56" spans="1:86" s="11" customFormat="1" ht="11.25" customHeight="1" x14ac:dyDescent="0.2">
      <c r="A56" s="163" t="s">
        <v>6</v>
      </c>
      <c r="B56" s="164"/>
      <c r="C56" s="34"/>
      <c r="D56" s="34"/>
      <c r="E56" s="34"/>
      <c r="F56" s="169"/>
      <c r="G56" s="169"/>
      <c r="H56" s="44"/>
      <c r="I56" s="172"/>
      <c r="J56" s="147"/>
      <c r="K56" s="147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</row>
    <row r="57" spans="1:86" s="11" customFormat="1" ht="104.25" customHeight="1" x14ac:dyDescent="0.2">
      <c r="A57" s="163" t="s">
        <v>7</v>
      </c>
      <c r="B57" s="164"/>
      <c r="C57" s="34"/>
      <c r="D57" s="34"/>
      <c r="E57" s="34"/>
      <c r="F57" s="170"/>
      <c r="G57" s="170"/>
      <c r="H57" s="44"/>
      <c r="I57" s="212"/>
      <c r="J57" s="147"/>
      <c r="K57" s="147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</row>
    <row r="58" spans="1:86" s="11" customFormat="1" ht="48" customHeight="1" x14ac:dyDescent="0.2">
      <c r="A58" s="157" t="s">
        <v>38</v>
      </c>
      <c r="B58" s="246" t="s">
        <v>111</v>
      </c>
      <c r="C58" s="247"/>
      <c r="D58" s="247"/>
      <c r="E58" s="180"/>
      <c r="F58" s="61" t="s">
        <v>37</v>
      </c>
      <c r="G58" s="61" t="s">
        <v>112</v>
      </c>
      <c r="H58" s="31"/>
      <c r="I58" s="158" t="s">
        <v>220</v>
      </c>
      <c r="J58" s="147"/>
      <c r="K58" s="147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</row>
    <row r="59" spans="1:86" s="11" customFormat="1" ht="54" customHeight="1" x14ac:dyDescent="0.2">
      <c r="A59" s="53" t="s">
        <v>11</v>
      </c>
      <c r="B59" s="195" t="s">
        <v>113</v>
      </c>
      <c r="C59" s="196"/>
      <c r="D59" s="196"/>
      <c r="E59" s="197"/>
      <c r="F59" s="54" t="s">
        <v>37</v>
      </c>
      <c r="G59" s="54" t="s">
        <v>230</v>
      </c>
      <c r="H59" s="33"/>
      <c r="I59" s="154" t="s">
        <v>231</v>
      </c>
      <c r="J59" s="147"/>
      <c r="K59" s="147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</row>
    <row r="60" spans="1:86" s="11" customFormat="1" ht="22.5" customHeight="1" x14ac:dyDescent="0.2">
      <c r="A60" s="39" t="s">
        <v>16</v>
      </c>
      <c r="B60" s="165" t="s">
        <v>114</v>
      </c>
      <c r="C60" s="166"/>
      <c r="D60" s="166"/>
      <c r="E60" s="166"/>
      <c r="F60" s="166"/>
      <c r="G60" s="166"/>
      <c r="H60" s="166"/>
      <c r="I60" s="167"/>
      <c r="J60" s="147"/>
      <c r="K60" s="147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</row>
    <row r="61" spans="1:86" s="11" customFormat="1" ht="9.75" customHeight="1" x14ac:dyDescent="0.2">
      <c r="A61" s="163" t="s">
        <v>5</v>
      </c>
      <c r="B61" s="164"/>
      <c r="C61" s="34">
        <f t="shared" ref="C61:E61" si="13">SUM(C62:C67)</f>
        <v>1724.3290999999999</v>
      </c>
      <c r="D61" s="34">
        <f t="shared" si="13"/>
        <v>1724.32258</v>
      </c>
      <c r="E61" s="34">
        <f t="shared" si="13"/>
        <v>1724.32258</v>
      </c>
      <c r="F61" s="168">
        <v>44197</v>
      </c>
      <c r="G61" s="168">
        <v>44561</v>
      </c>
      <c r="H61" s="43">
        <f t="shared" ref="H61" si="14">SUM(H62:H67)</f>
        <v>1724.32258</v>
      </c>
      <c r="I61" s="171" t="s">
        <v>207</v>
      </c>
      <c r="J61" s="147"/>
      <c r="K61" s="147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</row>
    <row r="62" spans="1:86" s="11" customFormat="1" ht="11.25" customHeight="1" x14ac:dyDescent="0.2">
      <c r="A62" s="163" t="s">
        <v>1</v>
      </c>
      <c r="B62" s="164"/>
      <c r="C62" s="34"/>
      <c r="D62" s="34"/>
      <c r="E62" s="34"/>
      <c r="F62" s="169"/>
      <c r="G62" s="169"/>
      <c r="H62" s="44"/>
      <c r="I62" s="172"/>
      <c r="J62" s="147"/>
      <c r="K62" s="147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</row>
    <row r="63" spans="1:86" s="11" customFormat="1" ht="11.25" customHeight="1" x14ac:dyDescent="0.2">
      <c r="A63" s="163" t="s">
        <v>2</v>
      </c>
      <c r="B63" s="164"/>
      <c r="C63" s="34">
        <f>1724.33-0.0009</f>
        <v>1724.3290999999999</v>
      </c>
      <c r="D63" s="34">
        <f>140.32258+144*11</f>
        <v>1724.32258</v>
      </c>
      <c r="E63" s="34">
        <f>140.32258+144*11</f>
        <v>1724.32258</v>
      </c>
      <c r="F63" s="169"/>
      <c r="G63" s="169"/>
      <c r="H63" s="44">
        <v>1724.32258</v>
      </c>
      <c r="I63" s="172"/>
      <c r="J63" s="147"/>
      <c r="K63" s="147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</row>
    <row r="64" spans="1:86" s="11" customFormat="1" ht="11.25" customHeight="1" x14ac:dyDescent="0.2">
      <c r="A64" s="163" t="s">
        <v>3</v>
      </c>
      <c r="B64" s="164"/>
      <c r="C64" s="34"/>
      <c r="D64" s="34"/>
      <c r="E64" s="34"/>
      <c r="F64" s="169"/>
      <c r="G64" s="169"/>
      <c r="H64" s="44"/>
      <c r="I64" s="172"/>
      <c r="J64" s="147"/>
      <c r="K64" s="147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</row>
    <row r="65" spans="1:86" s="11" customFormat="1" ht="11.25" customHeight="1" x14ac:dyDescent="0.2">
      <c r="A65" s="163" t="s">
        <v>4</v>
      </c>
      <c r="B65" s="164"/>
      <c r="C65" s="34"/>
      <c r="D65" s="34"/>
      <c r="E65" s="34"/>
      <c r="F65" s="169"/>
      <c r="G65" s="169"/>
      <c r="H65" s="44"/>
      <c r="I65" s="172"/>
      <c r="J65" s="147"/>
      <c r="K65" s="147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</row>
    <row r="66" spans="1:86" s="11" customFormat="1" ht="11.25" customHeight="1" x14ac:dyDescent="0.2">
      <c r="A66" s="163" t="s">
        <v>6</v>
      </c>
      <c r="B66" s="164"/>
      <c r="C66" s="34"/>
      <c r="D66" s="34"/>
      <c r="E66" s="34"/>
      <c r="F66" s="169"/>
      <c r="G66" s="169"/>
      <c r="H66" s="44"/>
      <c r="I66" s="172"/>
      <c r="J66" s="147"/>
      <c r="K66" s="147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</row>
    <row r="67" spans="1:86" s="11" customFormat="1" ht="49.5" customHeight="1" x14ac:dyDescent="0.2">
      <c r="A67" s="163" t="s">
        <v>7</v>
      </c>
      <c r="B67" s="164"/>
      <c r="C67" s="34"/>
      <c r="D67" s="34"/>
      <c r="E67" s="34"/>
      <c r="F67" s="170"/>
      <c r="G67" s="170"/>
      <c r="H67" s="44"/>
      <c r="I67" s="212"/>
      <c r="J67" s="147"/>
      <c r="K67" s="147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</row>
    <row r="68" spans="1:86" s="11" customFormat="1" ht="52.5" customHeight="1" x14ac:dyDescent="0.2">
      <c r="A68" s="53" t="s">
        <v>11</v>
      </c>
      <c r="B68" s="195" t="s">
        <v>61</v>
      </c>
      <c r="C68" s="196"/>
      <c r="D68" s="196"/>
      <c r="E68" s="197"/>
      <c r="F68" s="54" t="s">
        <v>37</v>
      </c>
      <c r="G68" s="54" t="s">
        <v>112</v>
      </c>
      <c r="H68" s="33"/>
      <c r="I68" s="154" t="s">
        <v>220</v>
      </c>
      <c r="J68" s="147"/>
      <c r="K68" s="147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</row>
    <row r="69" spans="1:86" s="11" customFormat="1" ht="22.5" customHeight="1" x14ac:dyDescent="0.2">
      <c r="A69" s="39" t="s">
        <v>17</v>
      </c>
      <c r="B69" s="165" t="s">
        <v>115</v>
      </c>
      <c r="C69" s="166"/>
      <c r="D69" s="166"/>
      <c r="E69" s="166"/>
      <c r="F69" s="166"/>
      <c r="G69" s="166"/>
      <c r="H69" s="166"/>
      <c r="I69" s="167"/>
      <c r="J69" s="147"/>
      <c r="K69" s="147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</row>
    <row r="70" spans="1:86" s="11" customFormat="1" ht="9.75" customHeight="1" x14ac:dyDescent="0.2">
      <c r="A70" s="163" t="s">
        <v>5</v>
      </c>
      <c r="B70" s="164"/>
      <c r="C70" s="34">
        <f t="shared" ref="C70:E70" si="15">SUM(C71:C76)</f>
        <v>12253.519</v>
      </c>
      <c r="D70" s="43">
        <f t="shared" si="15"/>
        <v>12248.824000000001</v>
      </c>
      <c r="E70" s="43">
        <f t="shared" si="15"/>
        <v>12248.824000000001</v>
      </c>
      <c r="F70" s="168">
        <v>44197</v>
      </c>
      <c r="G70" s="181">
        <v>44561</v>
      </c>
      <c r="H70" s="35">
        <f t="shared" ref="H70" si="16">SUM(H71:H76)</f>
        <v>12248.824000000001</v>
      </c>
      <c r="I70" s="174" t="s">
        <v>211</v>
      </c>
      <c r="J70" s="147"/>
      <c r="K70" s="147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</row>
    <row r="71" spans="1:86" s="11" customFormat="1" ht="11.25" customHeight="1" x14ac:dyDescent="0.2">
      <c r="A71" s="163" t="s">
        <v>1</v>
      </c>
      <c r="B71" s="164"/>
      <c r="C71" s="34"/>
      <c r="D71" s="43"/>
      <c r="E71" s="43"/>
      <c r="F71" s="169"/>
      <c r="G71" s="182"/>
      <c r="H71" s="156"/>
      <c r="I71" s="175"/>
      <c r="J71" s="147"/>
      <c r="K71" s="147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</row>
    <row r="72" spans="1:86" s="11" customFormat="1" ht="11.25" customHeight="1" x14ac:dyDescent="0.2">
      <c r="A72" s="163" t="s">
        <v>2</v>
      </c>
      <c r="B72" s="164"/>
      <c r="C72" s="34">
        <f>1595+10120+538.519</f>
        <v>12253.519</v>
      </c>
      <c r="D72" s="43">
        <v>12248.824000000001</v>
      </c>
      <c r="E72" s="43">
        <v>12248.824000000001</v>
      </c>
      <c r="F72" s="169"/>
      <c r="G72" s="182"/>
      <c r="H72" s="35">
        <v>12248.824000000001</v>
      </c>
      <c r="I72" s="175"/>
      <c r="J72" s="147"/>
      <c r="K72" s="147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</row>
    <row r="73" spans="1:86" s="11" customFormat="1" ht="11.25" customHeight="1" x14ac:dyDescent="0.2">
      <c r="A73" s="163" t="s">
        <v>3</v>
      </c>
      <c r="B73" s="164"/>
      <c r="C73" s="34"/>
      <c r="D73" s="43"/>
      <c r="E73" s="43"/>
      <c r="F73" s="169"/>
      <c r="G73" s="182"/>
      <c r="H73" s="31"/>
      <c r="I73" s="175"/>
      <c r="J73" s="147"/>
      <c r="K73" s="147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</row>
    <row r="74" spans="1:86" s="11" customFormat="1" ht="11.25" customHeight="1" x14ac:dyDescent="0.2">
      <c r="A74" s="163" t="s">
        <v>4</v>
      </c>
      <c r="B74" s="164"/>
      <c r="C74" s="34"/>
      <c r="D74" s="43"/>
      <c r="E74" s="43"/>
      <c r="F74" s="169"/>
      <c r="G74" s="182"/>
      <c r="H74" s="31"/>
      <c r="I74" s="175"/>
      <c r="J74" s="147"/>
      <c r="K74" s="147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</row>
    <row r="75" spans="1:86" s="11" customFormat="1" ht="11.25" customHeight="1" x14ac:dyDescent="0.2">
      <c r="A75" s="163" t="s">
        <v>6</v>
      </c>
      <c r="B75" s="164"/>
      <c r="C75" s="34"/>
      <c r="D75" s="34"/>
      <c r="E75" s="34"/>
      <c r="F75" s="169"/>
      <c r="G75" s="182"/>
      <c r="H75" s="31"/>
      <c r="I75" s="175"/>
      <c r="J75" s="147"/>
      <c r="K75" s="147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</row>
    <row r="76" spans="1:86" s="11" customFormat="1" ht="186" customHeight="1" x14ac:dyDescent="0.2">
      <c r="A76" s="177" t="s">
        <v>7</v>
      </c>
      <c r="B76" s="178"/>
      <c r="C76" s="34"/>
      <c r="D76" s="34"/>
      <c r="E76" s="34"/>
      <c r="F76" s="186"/>
      <c r="G76" s="187"/>
      <c r="H76" s="31"/>
      <c r="I76" s="213"/>
      <c r="J76" s="147"/>
      <c r="K76" s="147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</row>
    <row r="77" spans="1:86" s="11" customFormat="1" ht="22.5" customHeight="1" x14ac:dyDescent="0.2">
      <c r="A77" s="29" t="s">
        <v>18</v>
      </c>
      <c r="B77" s="243" t="s">
        <v>116</v>
      </c>
      <c r="C77" s="244"/>
      <c r="D77" s="244"/>
      <c r="E77" s="244"/>
      <c r="F77" s="244"/>
      <c r="G77" s="244"/>
      <c r="H77" s="244"/>
      <c r="I77" s="245"/>
      <c r="J77" s="147"/>
      <c r="K77" s="147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</row>
    <row r="78" spans="1:86" s="11" customFormat="1" ht="9.75" customHeight="1" x14ac:dyDescent="0.2">
      <c r="A78" s="179" t="s">
        <v>5</v>
      </c>
      <c r="B78" s="180"/>
      <c r="C78" s="152">
        <f t="shared" ref="C78:E78" si="17">SUM(C79:C84)</f>
        <v>0</v>
      </c>
      <c r="D78" s="152">
        <f t="shared" si="17"/>
        <v>0</v>
      </c>
      <c r="E78" s="152">
        <f t="shared" si="17"/>
        <v>0</v>
      </c>
      <c r="F78" s="181">
        <v>44479</v>
      </c>
      <c r="G78" s="181" t="s">
        <v>206</v>
      </c>
      <c r="H78" s="35">
        <f t="shared" ref="H78" si="18">SUM(H79:H84)</f>
        <v>0</v>
      </c>
      <c r="I78" s="174" t="s">
        <v>205</v>
      </c>
      <c r="J78" s="147"/>
      <c r="K78" s="147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</row>
    <row r="79" spans="1:86" s="11" customFormat="1" ht="11.25" customHeight="1" x14ac:dyDescent="0.2">
      <c r="A79" s="179" t="s">
        <v>1</v>
      </c>
      <c r="B79" s="180"/>
      <c r="C79" s="152"/>
      <c r="D79" s="152"/>
      <c r="E79" s="152"/>
      <c r="F79" s="182"/>
      <c r="G79" s="182"/>
      <c r="H79" s="31"/>
      <c r="I79" s="175"/>
      <c r="J79" s="147"/>
      <c r="K79" s="147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</row>
    <row r="80" spans="1:86" s="11" customFormat="1" ht="11.25" customHeight="1" x14ac:dyDescent="0.2">
      <c r="A80" s="179" t="s">
        <v>2</v>
      </c>
      <c r="B80" s="180"/>
      <c r="C80" s="152"/>
      <c r="D80" s="152"/>
      <c r="E80" s="152"/>
      <c r="F80" s="182"/>
      <c r="G80" s="182"/>
      <c r="H80" s="31"/>
      <c r="I80" s="175"/>
      <c r="J80" s="147"/>
      <c r="K80" s="147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</row>
    <row r="81" spans="1:86" s="11" customFormat="1" ht="11.25" customHeight="1" x14ac:dyDescent="0.2">
      <c r="A81" s="179" t="s">
        <v>3</v>
      </c>
      <c r="B81" s="180"/>
      <c r="C81" s="152"/>
      <c r="D81" s="152"/>
      <c r="E81" s="152"/>
      <c r="F81" s="182"/>
      <c r="G81" s="182"/>
      <c r="H81" s="31"/>
      <c r="I81" s="175"/>
      <c r="J81" s="147"/>
      <c r="K81" s="147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</row>
    <row r="82" spans="1:86" s="11" customFormat="1" ht="11.25" customHeight="1" x14ac:dyDescent="0.2">
      <c r="A82" s="179" t="s">
        <v>4</v>
      </c>
      <c r="B82" s="180"/>
      <c r="C82" s="152"/>
      <c r="D82" s="152"/>
      <c r="E82" s="152"/>
      <c r="F82" s="182"/>
      <c r="G82" s="182"/>
      <c r="H82" s="31"/>
      <c r="I82" s="175"/>
      <c r="J82" s="147"/>
      <c r="K82" s="147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</row>
    <row r="83" spans="1:86" s="11" customFormat="1" ht="11.25" customHeight="1" x14ac:dyDescent="0.2">
      <c r="A83" s="179" t="s">
        <v>6</v>
      </c>
      <c r="B83" s="180"/>
      <c r="C83" s="152"/>
      <c r="D83" s="152"/>
      <c r="E83" s="152"/>
      <c r="F83" s="182"/>
      <c r="G83" s="182"/>
      <c r="H83" s="31"/>
      <c r="I83" s="175"/>
      <c r="J83" s="147"/>
      <c r="K83" s="147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</row>
    <row r="84" spans="1:86" s="11" customFormat="1" ht="35.25" customHeight="1" x14ac:dyDescent="0.2">
      <c r="A84" s="206" t="s">
        <v>7</v>
      </c>
      <c r="B84" s="197"/>
      <c r="C84" s="153"/>
      <c r="D84" s="153"/>
      <c r="E84" s="153"/>
      <c r="F84" s="187"/>
      <c r="G84" s="187"/>
      <c r="H84" s="33"/>
      <c r="I84" s="213"/>
      <c r="J84" s="147"/>
      <c r="K84" s="147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</row>
    <row r="85" spans="1:86" s="11" customFormat="1" ht="22.5" customHeight="1" x14ac:dyDescent="0.2">
      <c r="A85" s="39" t="s">
        <v>63</v>
      </c>
      <c r="B85" s="165" t="s">
        <v>117</v>
      </c>
      <c r="C85" s="166"/>
      <c r="D85" s="166"/>
      <c r="E85" s="166"/>
      <c r="F85" s="166"/>
      <c r="G85" s="166"/>
      <c r="H85" s="166"/>
      <c r="I85" s="167"/>
      <c r="J85" s="147"/>
      <c r="K85" s="147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</row>
    <row r="86" spans="1:86" s="11" customFormat="1" ht="9.75" customHeight="1" x14ac:dyDescent="0.2">
      <c r="A86" s="163" t="s">
        <v>5</v>
      </c>
      <c r="B86" s="164"/>
      <c r="C86" s="34">
        <f t="shared" ref="C86:E86" si="19">SUM(C87:C92)</f>
        <v>1692.9116100000001</v>
      </c>
      <c r="D86" s="152">
        <f t="shared" si="19"/>
        <v>1692.9116100000001</v>
      </c>
      <c r="E86" s="152">
        <f t="shared" si="19"/>
        <v>1692.9116100000001</v>
      </c>
      <c r="F86" s="181">
        <v>44197</v>
      </c>
      <c r="G86" s="181">
        <v>44561</v>
      </c>
      <c r="H86" s="35">
        <f t="shared" ref="H86" si="20">SUM(H87:H92)</f>
        <v>1692.9116100000001</v>
      </c>
      <c r="I86" s="174" t="s">
        <v>118</v>
      </c>
      <c r="J86" s="147"/>
      <c r="K86" s="147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</row>
    <row r="87" spans="1:86" s="11" customFormat="1" ht="11.25" customHeight="1" x14ac:dyDescent="0.2">
      <c r="A87" s="163" t="s">
        <v>1</v>
      </c>
      <c r="B87" s="164"/>
      <c r="C87" s="34"/>
      <c r="D87" s="152"/>
      <c r="E87" s="152"/>
      <c r="F87" s="182"/>
      <c r="G87" s="182"/>
      <c r="H87" s="31"/>
      <c r="I87" s="175"/>
      <c r="J87" s="147"/>
      <c r="K87" s="147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</row>
    <row r="88" spans="1:86" s="11" customFormat="1" ht="11.25" customHeight="1" x14ac:dyDescent="0.2">
      <c r="A88" s="163" t="s">
        <v>2</v>
      </c>
      <c r="B88" s="164"/>
      <c r="C88" s="34">
        <f t="shared" ref="C88:E88" si="21">1624.35561+68.556</f>
        <v>1692.9116100000001</v>
      </c>
      <c r="D88" s="152">
        <f t="shared" si="21"/>
        <v>1692.9116100000001</v>
      </c>
      <c r="E88" s="152">
        <f t="shared" si="21"/>
        <v>1692.9116100000001</v>
      </c>
      <c r="F88" s="182"/>
      <c r="G88" s="182"/>
      <c r="H88" s="152">
        <f t="shared" ref="H88" si="22">1624.35561+68.556</f>
        <v>1692.9116100000001</v>
      </c>
      <c r="I88" s="175"/>
      <c r="J88" s="147"/>
      <c r="K88" s="147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</row>
    <row r="89" spans="1:86" s="11" customFormat="1" ht="11.25" customHeight="1" x14ac:dyDescent="0.2">
      <c r="A89" s="163" t="s">
        <v>3</v>
      </c>
      <c r="B89" s="164"/>
      <c r="C89" s="34"/>
      <c r="D89" s="152"/>
      <c r="E89" s="152"/>
      <c r="F89" s="182"/>
      <c r="G89" s="182"/>
      <c r="H89" s="31"/>
      <c r="I89" s="175"/>
      <c r="J89" s="147"/>
      <c r="K89" s="147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</row>
    <row r="90" spans="1:86" s="11" customFormat="1" ht="11.25" customHeight="1" x14ac:dyDescent="0.2">
      <c r="A90" s="163" t="s">
        <v>4</v>
      </c>
      <c r="B90" s="164"/>
      <c r="C90" s="34"/>
      <c r="D90" s="152"/>
      <c r="E90" s="152"/>
      <c r="F90" s="182"/>
      <c r="G90" s="182"/>
      <c r="H90" s="31"/>
      <c r="I90" s="175"/>
      <c r="J90" s="147"/>
      <c r="K90" s="147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</row>
    <row r="91" spans="1:86" s="11" customFormat="1" ht="11.25" customHeight="1" x14ac:dyDescent="0.2">
      <c r="A91" s="163" t="s">
        <v>6</v>
      </c>
      <c r="B91" s="164"/>
      <c r="C91" s="34"/>
      <c r="D91" s="152"/>
      <c r="E91" s="152"/>
      <c r="F91" s="182"/>
      <c r="G91" s="182"/>
      <c r="H91" s="31"/>
      <c r="I91" s="175"/>
      <c r="J91" s="147"/>
      <c r="K91" s="147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</row>
    <row r="92" spans="1:86" s="11" customFormat="1" ht="74.25" customHeight="1" x14ac:dyDescent="0.2">
      <c r="A92" s="177" t="s">
        <v>57</v>
      </c>
      <c r="B92" s="178"/>
      <c r="C92" s="38"/>
      <c r="D92" s="153"/>
      <c r="E92" s="153"/>
      <c r="F92" s="187"/>
      <c r="G92" s="187"/>
      <c r="H92" s="33"/>
      <c r="I92" s="213"/>
      <c r="J92" s="147"/>
      <c r="K92" s="147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</row>
    <row r="93" spans="1:86" s="11" customFormat="1" ht="22.5" customHeight="1" x14ac:dyDescent="0.2">
      <c r="A93" s="39" t="s">
        <v>44</v>
      </c>
      <c r="B93" s="165" t="s">
        <v>119</v>
      </c>
      <c r="C93" s="166"/>
      <c r="D93" s="166"/>
      <c r="E93" s="166"/>
      <c r="F93" s="166"/>
      <c r="G93" s="166"/>
      <c r="H93" s="166"/>
      <c r="I93" s="167"/>
      <c r="J93" s="147"/>
      <c r="K93" s="147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</row>
    <row r="94" spans="1:86" s="11" customFormat="1" ht="11.25" customHeight="1" x14ac:dyDescent="0.2">
      <c r="A94" s="163" t="s">
        <v>5</v>
      </c>
      <c r="B94" s="164"/>
      <c r="C94" s="34">
        <f t="shared" ref="C94:E94" si="23">SUM(C95:C100)</f>
        <v>0</v>
      </c>
      <c r="D94" s="34">
        <f t="shared" si="23"/>
        <v>0</v>
      </c>
      <c r="E94" s="34">
        <f t="shared" si="23"/>
        <v>0</v>
      </c>
      <c r="F94" s="168">
        <v>44197</v>
      </c>
      <c r="G94" s="168">
        <v>44561</v>
      </c>
      <c r="H94" s="43">
        <f t="shared" ref="H94" si="24">SUM(H95:H100)</f>
        <v>0</v>
      </c>
      <c r="I94" s="171" t="s">
        <v>120</v>
      </c>
      <c r="J94" s="147"/>
      <c r="K94" s="147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</row>
    <row r="95" spans="1:86" s="11" customFormat="1" ht="11.25" customHeight="1" x14ac:dyDescent="0.2">
      <c r="A95" s="163" t="s">
        <v>1</v>
      </c>
      <c r="B95" s="164"/>
      <c r="C95" s="34"/>
      <c r="D95" s="34"/>
      <c r="E95" s="34"/>
      <c r="F95" s="169"/>
      <c r="G95" s="169"/>
      <c r="H95" s="44"/>
      <c r="I95" s="172"/>
      <c r="J95" s="147"/>
      <c r="K95" s="147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</row>
    <row r="96" spans="1:86" s="11" customFormat="1" ht="11.25" customHeight="1" x14ac:dyDescent="0.2">
      <c r="A96" s="163" t="s">
        <v>2</v>
      </c>
      <c r="B96" s="164"/>
      <c r="C96" s="34"/>
      <c r="D96" s="34"/>
      <c r="E96" s="34"/>
      <c r="F96" s="169"/>
      <c r="G96" s="169"/>
      <c r="H96" s="44"/>
      <c r="I96" s="172"/>
      <c r="J96" s="147"/>
      <c r="K96" s="147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</row>
    <row r="97" spans="1:86" s="11" customFormat="1" ht="11.25" customHeight="1" x14ac:dyDescent="0.2">
      <c r="A97" s="163" t="s">
        <v>3</v>
      </c>
      <c r="B97" s="164"/>
      <c r="C97" s="34"/>
      <c r="D97" s="34"/>
      <c r="E97" s="34"/>
      <c r="F97" s="169"/>
      <c r="G97" s="169"/>
      <c r="H97" s="44"/>
      <c r="I97" s="172"/>
      <c r="J97" s="147"/>
      <c r="K97" s="147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</row>
    <row r="98" spans="1:86" s="11" customFormat="1" ht="11.25" customHeight="1" x14ac:dyDescent="0.2">
      <c r="A98" s="163" t="s">
        <v>4</v>
      </c>
      <c r="B98" s="164"/>
      <c r="C98" s="34"/>
      <c r="D98" s="34"/>
      <c r="E98" s="34"/>
      <c r="F98" s="169"/>
      <c r="G98" s="169"/>
      <c r="H98" s="44"/>
      <c r="I98" s="172"/>
      <c r="J98" s="147"/>
      <c r="K98" s="147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</row>
    <row r="99" spans="1:86" s="11" customFormat="1" ht="11.25" customHeight="1" x14ac:dyDescent="0.2">
      <c r="A99" s="163" t="s">
        <v>6</v>
      </c>
      <c r="B99" s="164"/>
      <c r="C99" s="34"/>
      <c r="D99" s="34"/>
      <c r="E99" s="34"/>
      <c r="F99" s="169"/>
      <c r="G99" s="169"/>
      <c r="H99" s="44"/>
      <c r="I99" s="172"/>
      <c r="J99" s="147"/>
      <c r="K99" s="147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</row>
    <row r="100" spans="1:86" s="11" customFormat="1" ht="11.25" customHeight="1" x14ac:dyDescent="0.2">
      <c r="A100" s="177" t="s">
        <v>7</v>
      </c>
      <c r="B100" s="178"/>
      <c r="C100" s="38"/>
      <c r="D100" s="38"/>
      <c r="E100" s="38"/>
      <c r="F100" s="186"/>
      <c r="G100" s="186"/>
      <c r="H100" s="51"/>
      <c r="I100" s="173"/>
      <c r="J100" s="147"/>
      <c r="K100" s="147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</row>
    <row r="101" spans="1:86" s="11" customFormat="1" ht="22.5" customHeight="1" x14ac:dyDescent="0.2">
      <c r="A101" s="39" t="s">
        <v>19</v>
      </c>
      <c r="B101" s="165" t="s">
        <v>121</v>
      </c>
      <c r="C101" s="166"/>
      <c r="D101" s="166"/>
      <c r="E101" s="166"/>
      <c r="F101" s="166"/>
      <c r="G101" s="166"/>
      <c r="H101" s="166"/>
      <c r="I101" s="167"/>
      <c r="J101" s="147"/>
      <c r="K101" s="147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</row>
    <row r="102" spans="1:86" s="11" customFormat="1" ht="9.75" customHeight="1" x14ac:dyDescent="0.2">
      <c r="A102" s="163" t="s">
        <v>5</v>
      </c>
      <c r="B102" s="164"/>
      <c r="C102" s="34">
        <f t="shared" ref="C102:E102" si="25">SUM(C103:C108)</f>
        <v>34223.882799999999</v>
      </c>
      <c r="D102" s="34">
        <f t="shared" si="25"/>
        <v>34178.422919999997</v>
      </c>
      <c r="E102" s="34">
        <f t="shared" si="25"/>
        <v>34178.422919999997</v>
      </c>
      <c r="F102" s="181">
        <v>44197</v>
      </c>
      <c r="G102" s="181">
        <v>44561</v>
      </c>
      <c r="H102" s="35">
        <f t="shared" ref="H102" si="26">SUM(H103:H108)</f>
        <v>34223.882799999999</v>
      </c>
      <c r="I102" s="174" t="s">
        <v>214</v>
      </c>
      <c r="J102" s="147"/>
      <c r="K102" s="147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</row>
    <row r="103" spans="1:86" s="11" customFormat="1" ht="11.25" customHeight="1" x14ac:dyDescent="0.2">
      <c r="A103" s="163" t="s">
        <v>1</v>
      </c>
      <c r="B103" s="164"/>
      <c r="C103" s="34"/>
      <c r="D103" s="34"/>
      <c r="E103" s="34"/>
      <c r="F103" s="182"/>
      <c r="G103" s="182"/>
      <c r="H103" s="31"/>
      <c r="I103" s="175"/>
      <c r="J103" s="147"/>
      <c r="K103" s="147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</row>
    <row r="104" spans="1:86" s="11" customFormat="1" ht="11.25" customHeight="1" x14ac:dyDescent="0.2">
      <c r="A104" s="163" t="s">
        <v>2</v>
      </c>
      <c r="B104" s="164"/>
      <c r="C104" s="34">
        <v>34223.882799999999</v>
      </c>
      <c r="D104" s="34">
        <v>34178.422919999997</v>
      </c>
      <c r="E104" s="34">
        <v>34178.422919999997</v>
      </c>
      <c r="F104" s="182"/>
      <c r="G104" s="182"/>
      <c r="H104" s="152">
        <v>34223.882799999999</v>
      </c>
      <c r="I104" s="175"/>
      <c r="J104" s="147"/>
      <c r="K104" s="147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</row>
    <row r="105" spans="1:86" s="11" customFormat="1" ht="11.25" customHeight="1" x14ac:dyDescent="0.2">
      <c r="A105" s="163" t="s">
        <v>3</v>
      </c>
      <c r="B105" s="164"/>
      <c r="C105" s="34"/>
      <c r="D105" s="34"/>
      <c r="E105" s="34"/>
      <c r="F105" s="182"/>
      <c r="G105" s="182"/>
      <c r="H105" s="31"/>
      <c r="I105" s="175"/>
      <c r="J105" s="147"/>
      <c r="K105" s="147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</row>
    <row r="106" spans="1:86" s="11" customFormat="1" ht="11.25" customHeight="1" x14ac:dyDescent="0.2">
      <c r="A106" s="163" t="s">
        <v>4</v>
      </c>
      <c r="B106" s="164"/>
      <c r="C106" s="34"/>
      <c r="D106" s="34"/>
      <c r="E106" s="34"/>
      <c r="F106" s="182"/>
      <c r="G106" s="182"/>
      <c r="H106" s="31"/>
      <c r="I106" s="175"/>
      <c r="J106" s="147"/>
      <c r="K106" s="147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</row>
    <row r="107" spans="1:86" s="11" customFormat="1" ht="11.25" customHeight="1" x14ac:dyDescent="0.2">
      <c r="A107" s="163" t="s">
        <v>6</v>
      </c>
      <c r="B107" s="164"/>
      <c r="C107" s="34"/>
      <c r="D107" s="34"/>
      <c r="E107" s="34"/>
      <c r="F107" s="182"/>
      <c r="G107" s="182"/>
      <c r="H107" s="31"/>
      <c r="I107" s="175"/>
      <c r="J107" s="147"/>
      <c r="K107" s="147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</row>
    <row r="108" spans="1:86" s="11" customFormat="1" ht="20.25" customHeight="1" x14ac:dyDescent="0.2">
      <c r="A108" s="163" t="s">
        <v>7</v>
      </c>
      <c r="B108" s="164"/>
      <c r="C108" s="34"/>
      <c r="D108" s="34"/>
      <c r="E108" s="34"/>
      <c r="F108" s="183"/>
      <c r="G108" s="183"/>
      <c r="H108" s="31"/>
      <c r="I108" s="176"/>
      <c r="J108" s="147"/>
      <c r="K108" s="147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</row>
    <row r="109" spans="1:86" s="57" customFormat="1" ht="61.5" customHeight="1" x14ac:dyDescent="0.2">
      <c r="A109" s="159" t="s">
        <v>80</v>
      </c>
      <c r="B109" s="246" t="s">
        <v>221</v>
      </c>
      <c r="C109" s="247"/>
      <c r="D109" s="247"/>
      <c r="E109" s="180"/>
      <c r="F109" s="61" t="s">
        <v>37</v>
      </c>
      <c r="G109" s="61" t="s">
        <v>122</v>
      </c>
      <c r="H109" s="31"/>
      <c r="I109" s="158" t="s">
        <v>123</v>
      </c>
      <c r="J109" s="147"/>
      <c r="K109" s="147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56"/>
      <c r="AS109" s="56"/>
      <c r="AT109" s="56"/>
      <c r="AU109" s="56"/>
      <c r="AV109" s="56"/>
      <c r="AW109" s="56"/>
      <c r="AX109" s="56"/>
      <c r="AY109" s="56"/>
      <c r="AZ109" s="56"/>
      <c r="BA109" s="56"/>
      <c r="BB109" s="56"/>
      <c r="BC109" s="56"/>
      <c r="BD109" s="56"/>
      <c r="BE109" s="56"/>
      <c r="BF109" s="56"/>
      <c r="BG109" s="56"/>
      <c r="BH109" s="56"/>
      <c r="BI109" s="56"/>
      <c r="BJ109" s="56"/>
      <c r="BK109" s="56"/>
      <c r="BL109" s="56"/>
      <c r="BM109" s="56"/>
      <c r="BN109" s="56"/>
      <c r="BO109" s="56"/>
      <c r="BP109" s="56"/>
      <c r="BQ109" s="56"/>
      <c r="BR109" s="56"/>
      <c r="BS109" s="56"/>
      <c r="BT109" s="56"/>
      <c r="BU109" s="56"/>
      <c r="BV109" s="56"/>
      <c r="BW109" s="56"/>
      <c r="BX109" s="56"/>
      <c r="BY109" s="56"/>
      <c r="BZ109" s="56"/>
      <c r="CA109" s="56"/>
      <c r="CB109" s="56"/>
      <c r="CC109" s="56"/>
      <c r="CD109" s="56"/>
      <c r="CE109" s="56"/>
      <c r="CF109" s="56"/>
      <c r="CG109" s="56"/>
      <c r="CH109" s="56"/>
    </row>
    <row r="110" spans="1:86" s="57" customFormat="1" ht="22.5" customHeight="1" x14ac:dyDescent="0.2">
      <c r="A110" s="49" t="s">
        <v>11</v>
      </c>
      <c r="B110" s="184" t="s">
        <v>54</v>
      </c>
      <c r="C110" s="185"/>
      <c r="D110" s="185"/>
      <c r="E110" s="178"/>
      <c r="F110" s="50" t="s">
        <v>37</v>
      </c>
      <c r="G110" s="50" t="s">
        <v>37</v>
      </c>
      <c r="H110" s="51"/>
      <c r="I110" s="58"/>
      <c r="J110" s="147"/>
      <c r="K110" s="147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56"/>
      <c r="AS110" s="56"/>
      <c r="AT110" s="56"/>
      <c r="AU110" s="56"/>
      <c r="AV110" s="56"/>
      <c r="AW110" s="56"/>
      <c r="AX110" s="56"/>
      <c r="AY110" s="56"/>
      <c r="AZ110" s="56"/>
      <c r="BA110" s="56"/>
      <c r="BB110" s="56"/>
      <c r="BC110" s="56"/>
      <c r="BD110" s="56"/>
      <c r="BE110" s="56"/>
      <c r="BF110" s="56"/>
      <c r="BG110" s="56"/>
      <c r="BH110" s="56"/>
      <c r="BI110" s="56"/>
      <c r="BJ110" s="56"/>
      <c r="BK110" s="56"/>
      <c r="BL110" s="56"/>
      <c r="BM110" s="56"/>
      <c r="BN110" s="56"/>
      <c r="BO110" s="56"/>
      <c r="BP110" s="56"/>
      <c r="BQ110" s="56"/>
      <c r="BR110" s="56"/>
      <c r="BS110" s="56"/>
      <c r="BT110" s="56"/>
      <c r="BU110" s="56"/>
      <c r="BV110" s="56"/>
      <c r="BW110" s="56"/>
      <c r="BX110" s="56"/>
      <c r="BY110" s="56"/>
      <c r="BZ110" s="56"/>
      <c r="CA110" s="56"/>
      <c r="CB110" s="56"/>
      <c r="CC110" s="56"/>
      <c r="CD110" s="56"/>
      <c r="CE110" s="56"/>
      <c r="CF110" s="56"/>
      <c r="CG110" s="56"/>
      <c r="CH110" s="56"/>
    </row>
    <row r="111" spans="1:86" s="11" customFormat="1" ht="22.5" customHeight="1" x14ac:dyDescent="0.2">
      <c r="A111" s="42" t="s">
        <v>20</v>
      </c>
      <c r="B111" s="209" t="s">
        <v>124</v>
      </c>
      <c r="C111" s="210"/>
      <c r="D111" s="210"/>
      <c r="E111" s="210"/>
      <c r="F111" s="210"/>
      <c r="G111" s="210"/>
      <c r="H111" s="210"/>
      <c r="I111" s="211"/>
      <c r="J111" s="147"/>
      <c r="K111" s="147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</row>
    <row r="112" spans="1:86" s="11" customFormat="1" ht="9.75" customHeight="1" x14ac:dyDescent="0.2">
      <c r="A112" s="163" t="s">
        <v>5</v>
      </c>
      <c r="B112" s="164"/>
      <c r="C112" s="34">
        <f t="shared" ref="C112:E112" si="27">SUM(C113:C118)</f>
        <v>341.2765</v>
      </c>
      <c r="D112" s="34">
        <f t="shared" si="27"/>
        <v>341.2765</v>
      </c>
      <c r="E112" s="34">
        <f t="shared" si="27"/>
        <v>341.2765</v>
      </c>
      <c r="F112" s="168">
        <v>44197</v>
      </c>
      <c r="G112" s="168">
        <v>44561</v>
      </c>
      <c r="H112" s="43">
        <f t="shared" ref="H112" si="28">SUM(H113:H118)</f>
        <v>341.2765</v>
      </c>
      <c r="I112" s="171" t="s">
        <v>125</v>
      </c>
      <c r="J112" s="147"/>
      <c r="K112" s="147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</row>
    <row r="113" spans="1:86" s="11" customFormat="1" ht="11.25" customHeight="1" x14ac:dyDescent="0.2">
      <c r="A113" s="163" t="s">
        <v>1</v>
      </c>
      <c r="B113" s="164"/>
      <c r="C113" s="34"/>
      <c r="D113" s="34"/>
      <c r="E113" s="34"/>
      <c r="F113" s="169"/>
      <c r="G113" s="169"/>
      <c r="H113" s="44"/>
      <c r="I113" s="172"/>
      <c r="J113" s="147"/>
      <c r="K113" s="147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</row>
    <row r="114" spans="1:86" s="11" customFormat="1" ht="11.25" customHeight="1" x14ac:dyDescent="0.2">
      <c r="A114" s="163" t="s">
        <v>2</v>
      </c>
      <c r="B114" s="164"/>
      <c r="C114" s="34">
        <v>341.2765</v>
      </c>
      <c r="D114" s="34">
        <f>136.5106+204.7659</f>
        <v>341.2765</v>
      </c>
      <c r="E114" s="34">
        <f>136.5106+204.7659</f>
        <v>341.2765</v>
      </c>
      <c r="F114" s="169"/>
      <c r="G114" s="169"/>
      <c r="H114" s="44">
        <f>136.5106+204.7659</f>
        <v>341.2765</v>
      </c>
      <c r="I114" s="172"/>
      <c r="J114" s="147"/>
      <c r="K114" s="147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</row>
    <row r="115" spans="1:86" s="11" customFormat="1" ht="11.25" customHeight="1" x14ac:dyDescent="0.2">
      <c r="A115" s="163" t="s">
        <v>3</v>
      </c>
      <c r="B115" s="164"/>
      <c r="C115" s="34"/>
      <c r="D115" s="34"/>
      <c r="E115" s="34"/>
      <c r="F115" s="169"/>
      <c r="G115" s="169"/>
      <c r="H115" s="44"/>
      <c r="I115" s="172"/>
      <c r="J115" s="147"/>
      <c r="K115" s="147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</row>
    <row r="116" spans="1:86" s="11" customFormat="1" ht="11.25" customHeight="1" x14ac:dyDescent="0.2">
      <c r="A116" s="163" t="s">
        <v>4</v>
      </c>
      <c r="B116" s="164"/>
      <c r="C116" s="34"/>
      <c r="D116" s="34"/>
      <c r="E116" s="34"/>
      <c r="F116" s="169"/>
      <c r="G116" s="169"/>
      <c r="H116" s="44"/>
      <c r="I116" s="172"/>
      <c r="J116" s="147"/>
      <c r="K116" s="147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</row>
    <row r="117" spans="1:86" s="11" customFormat="1" ht="11.25" customHeight="1" x14ac:dyDescent="0.2">
      <c r="A117" s="163" t="s">
        <v>6</v>
      </c>
      <c r="B117" s="164"/>
      <c r="C117" s="34"/>
      <c r="D117" s="34"/>
      <c r="E117" s="34"/>
      <c r="F117" s="169"/>
      <c r="G117" s="169"/>
      <c r="H117" s="44"/>
      <c r="I117" s="172"/>
      <c r="J117" s="147"/>
      <c r="K117" s="147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</row>
    <row r="118" spans="1:86" s="11" customFormat="1" ht="61.5" customHeight="1" x14ac:dyDescent="0.2">
      <c r="A118" s="177" t="s">
        <v>7</v>
      </c>
      <c r="B118" s="178"/>
      <c r="C118" s="38"/>
      <c r="D118" s="38"/>
      <c r="E118" s="38"/>
      <c r="F118" s="186"/>
      <c r="G118" s="186"/>
      <c r="H118" s="51"/>
      <c r="I118" s="173"/>
      <c r="J118" s="147"/>
      <c r="K118" s="147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</row>
    <row r="119" spans="1:86" s="17" customFormat="1" ht="22.5" customHeight="1" x14ac:dyDescent="0.2">
      <c r="A119" s="39" t="s">
        <v>21</v>
      </c>
      <c r="B119" s="165" t="s">
        <v>22</v>
      </c>
      <c r="C119" s="166"/>
      <c r="D119" s="166"/>
      <c r="E119" s="166"/>
      <c r="F119" s="166"/>
      <c r="G119" s="166"/>
      <c r="H119" s="166"/>
      <c r="I119" s="167"/>
      <c r="J119" s="147"/>
      <c r="K119" s="147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</row>
    <row r="120" spans="1:86" s="11" customFormat="1" ht="11.25" customHeight="1" x14ac:dyDescent="0.2">
      <c r="A120" s="179" t="s">
        <v>5</v>
      </c>
      <c r="B120" s="180"/>
      <c r="C120" s="152">
        <f>SUM(C128)</f>
        <v>7400</v>
      </c>
      <c r="D120" s="152">
        <f t="shared" ref="D120:E120" si="29">SUM(D128)</f>
        <v>7374.0056400000003</v>
      </c>
      <c r="E120" s="152">
        <f t="shared" si="29"/>
        <v>7374.0056400000003</v>
      </c>
      <c r="F120" s="181">
        <v>41640</v>
      </c>
      <c r="G120" s="181">
        <v>44561</v>
      </c>
      <c r="H120" s="35">
        <f>SUM(H128)</f>
        <v>7400</v>
      </c>
      <c r="I120" s="174" t="s">
        <v>209</v>
      </c>
      <c r="J120" s="147"/>
      <c r="K120" s="147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</row>
    <row r="121" spans="1:86" s="11" customFormat="1" ht="11.25" customHeight="1" x14ac:dyDescent="0.2">
      <c r="A121" s="179" t="s">
        <v>1</v>
      </c>
      <c r="B121" s="180"/>
      <c r="C121" s="152">
        <f t="shared" ref="C121:E126" si="30">SUM(C129)</f>
        <v>0</v>
      </c>
      <c r="D121" s="152">
        <f t="shared" si="30"/>
        <v>0</v>
      </c>
      <c r="E121" s="152">
        <f t="shared" si="30"/>
        <v>0</v>
      </c>
      <c r="F121" s="182"/>
      <c r="G121" s="182"/>
      <c r="H121" s="35">
        <f t="shared" ref="H121:H126" si="31">SUM(H129)</f>
        <v>0</v>
      </c>
      <c r="I121" s="175"/>
      <c r="J121" s="147"/>
      <c r="K121" s="147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</row>
    <row r="122" spans="1:86" s="11" customFormat="1" ht="11.25" customHeight="1" x14ac:dyDescent="0.2">
      <c r="A122" s="179" t="s">
        <v>2</v>
      </c>
      <c r="B122" s="180"/>
      <c r="C122" s="152">
        <f t="shared" si="30"/>
        <v>7400</v>
      </c>
      <c r="D122" s="152">
        <f t="shared" si="30"/>
        <v>7374.0056400000003</v>
      </c>
      <c r="E122" s="152">
        <f t="shared" si="30"/>
        <v>7374.0056400000003</v>
      </c>
      <c r="F122" s="182"/>
      <c r="G122" s="182"/>
      <c r="H122" s="35">
        <f t="shared" si="31"/>
        <v>7400</v>
      </c>
      <c r="I122" s="175"/>
      <c r="J122" s="147"/>
      <c r="K122" s="147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</row>
    <row r="123" spans="1:86" s="11" customFormat="1" ht="11.25" customHeight="1" x14ac:dyDescent="0.2">
      <c r="A123" s="179" t="s">
        <v>3</v>
      </c>
      <c r="B123" s="180"/>
      <c r="C123" s="152">
        <f t="shared" si="30"/>
        <v>0</v>
      </c>
      <c r="D123" s="152">
        <f t="shared" si="30"/>
        <v>0</v>
      </c>
      <c r="E123" s="152">
        <f t="shared" si="30"/>
        <v>0</v>
      </c>
      <c r="F123" s="182"/>
      <c r="G123" s="182"/>
      <c r="H123" s="35">
        <f t="shared" si="31"/>
        <v>0</v>
      </c>
      <c r="I123" s="175"/>
      <c r="J123" s="147"/>
      <c r="K123" s="147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</row>
    <row r="124" spans="1:86" s="11" customFormat="1" ht="11.25" customHeight="1" x14ac:dyDescent="0.2">
      <c r="A124" s="179" t="s">
        <v>4</v>
      </c>
      <c r="B124" s="180"/>
      <c r="C124" s="152">
        <f t="shared" si="30"/>
        <v>0</v>
      </c>
      <c r="D124" s="152">
        <f t="shared" si="30"/>
        <v>0</v>
      </c>
      <c r="E124" s="152">
        <f t="shared" si="30"/>
        <v>0</v>
      </c>
      <c r="F124" s="182"/>
      <c r="G124" s="182"/>
      <c r="H124" s="35">
        <f t="shared" si="31"/>
        <v>0</v>
      </c>
      <c r="I124" s="175"/>
      <c r="J124" s="147"/>
      <c r="K124" s="147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</row>
    <row r="125" spans="1:86" s="11" customFormat="1" ht="11.25" customHeight="1" x14ac:dyDescent="0.2">
      <c r="A125" s="179" t="s">
        <v>6</v>
      </c>
      <c r="B125" s="180"/>
      <c r="C125" s="152">
        <f t="shared" si="30"/>
        <v>0</v>
      </c>
      <c r="D125" s="152">
        <f t="shared" si="30"/>
        <v>0</v>
      </c>
      <c r="E125" s="152">
        <f t="shared" si="30"/>
        <v>0</v>
      </c>
      <c r="F125" s="182"/>
      <c r="G125" s="182"/>
      <c r="H125" s="35">
        <f t="shared" si="31"/>
        <v>0</v>
      </c>
      <c r="I125" s="175"/>
      <c r="J125" s="147"/>
      <c r="K125" s="147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</row>
    <row r="126" spans="1:86" s="11" customFormat="1" ht="11.25" customHeight="1" x14ac:dyDescent="0.2">
      <c r="A126" s="206" t="s">
        <v>7</v>
      </c>
      <c r="B126" s="197"/>
      <c r="C126" s="153">
        <f t="shared" si="30"/>
        <v>0</v>
      </c>
      <c r="D126" s="153">
        <f t="shared" si="30"/>
        <v>0</v>
      </c>
      <c r="E126" s="153">
        <f t="shared" si="30"/>
        <v>0</v>
      </c>
      <c r="F126" s="187"/>
      <c r="G126" s="187"/>
      <c r="H126" s="155">
        <f t="shared" si="31"/>
        <v>0</v>
      </c>
      <c r="I126" s="213"/>
      <c r="J126" s="147"/>
      <c r="K126" s="147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</row>
    <row r="127" spans="1:86" s="11" customFormat="1" ht="22.5" customHeight="1" x14ac:dyDescent="0.2">
      <c r="A127" s="39" t="s">
        <v>96</v>
      </c>
      <c r="B127" s="165" t="s">
        <v>97</v>
      </c>
      <c r="C127" s="166"/>
      <c r="D127" s="166"/>
      <c r="E127" s="166"/>
      <c r="F127" s="166"/>
      <c r="G127" s="166"/>
      <c r="H127" s="166"/>
      <c r="I127" s="167"/>
      <c r="J127" s="147"/>
      <c r="K127" s="147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</row>
    <row r="128" spans="1:86" s="11" customFormat="1" ht="9.75" customHeight="1" x14ac:dyDescent="0.2">
      <c r="A128" s="179" t="s">
        <v>5</v>
      </c>
      <c r="B128" s="180"/>
      <c r="C128" s="152">
        <f t="shared" ref="C128" si="32">SUM(C129:C134)</f>
        <v>7400</v>
      </c>
      <c r="D128" s="152">
        <f t="shared" ref="D128:E128" si="33">SUM(D129:D134)</f>
        <v>7374.0056400000003</v>
      </c>
      <c r="E128" s="152">
        <f t="shared" si="33"/>
        <v>7374.0056400000003</v>
      </c>
      <c r="F128" s="181">
        <v>44197</v>
      </c>
      <c r="G128" s="181">
        <v>44561</v>
      </c>
      <c r="H128" s="35">
        <f t="shared" ref="H128" si="34">SUM(H129:H134)</f>
        <v>7400</v>
      </c>
      <c r="I128" s="174" t="s">
        <v>215</v>
      </c>
      <c r="J128" s="147"/>
      <c r="K128" s="147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</row>
    <row r="129" spans="1:86" s="11" customFormat="1" ht="11.25" customHeight="1" x14ac:dyDescent="0.2">
      <c r="A129" s="179" t="s">
        <v>1</v>
      </c>
      <c r="B129" s="180"/>
      <c r="C129" s="152"/>
      <c r="D129" s="152"/>
      <c r="E129" s="152"/>
      <c r="F129" s="182"/>
      <c r="G129" s="182"/>
      <c r="H129" s="31"/>
      <c r="I129" s="175"/>
      <c r="J129" s="147"/>
      <c r="K129" s="147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</row>
    <row r="130" spans="1:86" s="11" customFormat="1" ht="11.25" customHeight="1" x14ac:dyDescent="0.2">
      <c r="A130" s="179" t="s">
        <v>2</v>
      </c>
      <c r="B130" s="180"/>
      <c r="C130" s="152">
        <v>7400</v>
      </c>
      <c r="D130" s="152">
        <v>7374.0056400000003</v>
      </c>
      <c r="E130" s="152">
        <v>7374.0056400000003</v>
      </c>
      <c r="F130" s="182"/>
      <c r="G130" s="182"/>
      <c r="H130" s="35">
        <v>7400</v>
      </c>
      <c r="I130" s="175"/>
      <c r="J130" s="147"/>
      <c r="K130" s="147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</row>
    <row r="131" spans="1:86" s="11" customFormat="1" ht="11.25" customHeight="1" x14ac:dyDescent="0.2">
      <c r="A131" s="179" t="s">
        <v>3</v>
      </c>
      <c r="B131" s="180"/>
      <c r="C131" s="152"/>
      <c r="D131" s="152"/>
      <c r="E131" s="152"/>
      <c r="F131" s="182"/>
      <c r="G131" s="182"/>
      <c r="H131" s="31"/>
      <c r="I131" s="175"/>
      <c r="J131" s="147"/>
      <c r="K131" s="147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</row>
    <row r="132" spans="1:86" s="11" customFormat="1" ht="11.25" customHeight="1" x14ac:dyDescent="0.2">
      <c r="A132" s="179" t="s">
        <v>4</v>
      </c>
      <c r="B132" s="180"/>
      <c r="C132" s="152"/>
      <c r="D132" s="152"/>
      <c r="E132" s="152"/>
      <c r="F132" s="182"/>
      <c r="G132" s="182"/>
      <c r="H132" s="31"/>
      <c r="I132" s="175"/>
      <c r="J132" s="147"/>
      <c r="K132" s="147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</row>
    <row r="133" spans="1:86" s="11" customFormat="1" ht="11.25" customHeight="1" x14ac:dyDescent="0.2">
      <c r="A133" s="179" t="s">
        <v>6</v>
      </c>
      <c r="B133" s="180"/>
      <c r="C133" s="152"/>
      <c r="D133" s="152"/>
      <c r="E133" s="152"/>
      <c r="F133" s="182"/>
      <c r="G133" s="182"/>
      <c r="H133" s="31"/>
      <c r="I133" s="175"/>
      <c r="J133" s="147"/>
      <c r="K133" s="147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</row>
    <row r="134" spans="1:86" s="11" customFormat="1" ht="16.5" customHeight="1" x14ac:dyDescent="0.2">
      <c r="A134" s="179" t="s">
        <v>7</v>
      </c>
      <c r="B134" s="180"/>
      <c r="C134" s="152"/>
      <c r="D134" s="152"/>
      <c r="E134" s="152"/>
      <c r="F134" s="183"/>
      <c r="G134" s="183"/>
      <c r="H134" s="31"/>
      <c r="I134" s="176"/>
      <c r="J134" s="147"/>
      <c r="K134" s="147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</row>
    <row r="135" spans="1:86" s="11" customFormat="1" ht="57.75" customHeight="1" x14ac:dyDescent="0.2">
      <c r="A135" s="159" t="s">
        <v>80</v>
      </c>
      <c r="B135" s="246" t="s">
        <v>127</v>
      </c>
      <c r="C135" s="247"/>
      <c r="D135" s="247"/>
      <c r="E135" s="180"/>
      <c r="F135" s="61" t="s">
        <v>37</v>
      </c>
      <c r="G135" s="61" t="s">
        <v>128</v>
      </c>
      <c r="H135" s="31"/>
      <c r="I135" s="158" t="s">
        <v>129</v>
      </c>
      <c r="J135" s="147"/>
      <c r="K135" s="147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</row>
    <row r="136" spans="1:86" s="11" customFormat="1" ht="22.5" customHeight="1" x14ac:dyDescent="0.2">
      <c r="A136" s="49" t="s">
        <v>11</v>
      </c>
      <c r="B136" s="184" t="s">
        <v>60</v>
      </c>
      <c r="C136" s="185"/>
      <c r="D136" s="185"/>
      <c r="E136" s="178"/>
      <c r="F136" s="50" t="s">
        <v>37</v>
      </c>
      <c r="G136" s="50" t="s">
        <v>37</v>
      </c>
      <c r="H136" s="51"/>
      <c r="I136" s="58"/>
      <c r="J136" s="147"/>
      <c r="K136" s="147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</row>
    <row r="137" spans="1:86" s="17" customFormat="1" ht="22.5" customHeight="1" x14ac:dyDescent="0.2">
      <c r="A137" s="39" t="s">
        <v>23</v>
      </c>
      <c r="B137" s="165" t="s">
        <v>24</v>
      </c>
      <c r="C137" s="166"/>
      <c r="D137" s="166"/>
      <c r="E137" s="166"/>
      <c r="F137" s="166"/>
      <c r="G137" s="166"/>
      <c r="H137" s="166"/>
      <c r="I137" s="167"/>
      <c r="J137" s="147"/>
      <c r="K137" s="147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</row>
    <row r="138" spans="1:86" s="11" customFormat="1" ht="11.25" customHeight="1" x14ac:dyDescent="0.2">
      <c r="A138" s="163" t="s">
        <v>5</v>
      </c>
      <c r="B138" s="164"/>
      <c r="C138" s="43">
        <f>SUM(C146,C155,C163,C171,C179,C187,C196,C205,C213,C221)</f>
        <v>92148.078999999998</v>
      </c>
      <c r="D138" s="43">
        <f t="shared" ref="D138:E138" si="35">SUM(D146,D155,D163,D171,D179,D187,D196,D205,D213,D221)</f>
        <v>92147.845669999995</v>
      </c>
      <c r="E138" s="43">
        <f t="shared" si="35"/>
        <v>92147.845669999995</v>
      </c>
      <c r="F138" s="168">
        <v>41640</v>
      </c>
      <c r="G138" s="168">
        <v>44561</v>
      </c>
      <c r="H138" s="43">
        <f t="shared" ref="H138:H139" si="36">SUM(H146,H155,H163,H171,H179,H187,H196,H205,H213,H221)</f>
        <v>92147.845669999995</v>
      </c>
      <c r="I138" s="171" t="s">
        <v>126</v>
      </c>
      <c r="J138" s="147"/>
      <c r="K138" s="147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</row>
    <row r="139" spans="1:86" s="11" customFormat="1" ht="11.25" customHeight="1" x14ac:dyDescent="0.2">
      <c r="A139" s="163" t="s">
        <v>1</v>
      </c>
      <c r="B139" s="164"/>
      <c r="C139" s="43">
        <f t="shared" ref="C139:E144" si="37">SUM(C147,C156,C164,C172,C180,C188,C197,C206,C214,C222)</f>
        <v>0</v>
      </c>
      <c r="D139" s="43">
        <f t="shared" si="37"/>
        <v>0</v>
      </c>
      <c r="E139" s="43">
        <f t="shared" si="37"/>
        <v>0</v>
      </c>
      <c r="F139" s="169"/>
      <c r="G139" s="169"/>
      <c r="H139" s="43">
        <f t="shared" si="36"/>
        <v>0</v>
      </c>
      <c r="I139" s="172"/>
      <c r="J139" s="147"/>
      <c r="K139" s="147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</row>
    <row r="140" spans="1:86" s="11" customFormat="1" ht="11.25" customHeight="1" x14ac:dyDescent="0.2">
      <c r="A140" s="163" t="s">
        <v>2</v>
      </c>
      <c r="B140" s="164"/>
      <c r="C140" s="43">
        <f>SUM(C148,C157,C165,C173,C181,C189,C198,C207,C215,C223)</f>
        <v>92148.078999999998</v>
      </c>
      <c r="D140" s="43">
        <f t="shared" si="37"/>
        <v>92147.845669999995</v>
      </c>
      <c r="E140" s="43">
        <f>SUM(E148,E157,E165,E173,E181,E189,E198,E207,E215,E223)</f>
        <v>92147.845669999995</v>
      </c>
      <c r="F140" s="169"/>
      <c r="G140" s="169"/>
      <c r="H140" s="43">
        <f>SUM(H148,H157,H165,H173,H181,H189,H198,H207,H215,H223)</f>
        <v>92147.845669999995</v>
      </c>
      <c r="I140" s="172"/>
      <c r="J140" s="147"/>
      <c r="K140" s="147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</row>
    <row r="141" spans="1:86" s="11" customFormat="1" ht="11.25" customHeight="1" x14ac:dyDescent="0.2">
      <c r="A141" s="163" t="s">
        <v>3</v>
      </c>
      <c r="B141" s="164"/>
      <c r="C141" s="43">
        <f t="shared" si="37"/>
        <v>0</v>
      </c>
      <c r="D141" s="43">
        <f t="shared" si="37"/>
        <v>0</v>
      </c>
      <c r="E141" s="43">
        <f t="shared" si="37"/>
        <v>0</v>
      </c>
      <c r="F141" s="169"/>
      <c r="G141" s="169"/>
      <c r="H141" s="43">
        <f t="shared" ref="H141:H144" si="38">SUM(H149,H158,H166,H174,H182,H190,H199,H208,H216)</f>
        <v>0</v>
      </c>
      <c r="I141" s="172"/>
      <c r="J141" s="147"/>
      <c r="K141" s="147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</row>
    <row r="142" spans="1:86" s="11" customFormat="1" ht="11.25" customHeight="1" x14ac:dyDescent="0.2">
      <c r="A142" s="163" t="s">
        <v>4</v>
      </c>
      <c r="B142" s="164"/>
      <c r="C142" s="43">
        <f t="shared" si="37"/>
        <v>0</v>
      </c>
      <c r="D142" s="43">
        <f t="shared" si="37"/>
        <v>0</v>
      </c>
      <c r="E142" s="43">
        <f t="shared" si="37"/>
        <v>0</v>
      </c>
      <c r="F142" s="169"/>
      <c r="G142" s="169"/>
      <c r="H142" s="43">
        <f t="shared" si="38"/>
        <v>0</v>
      </c>
      <c r="I142" s="172"/>
      <c r="J142" s="147"/>
      <c r="K142" s="147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</row>
    <row r="143" spans="1:86" s="11" customFormat="1" ht="11.25" customHeight="1" x14ac:dyDescent="0.2">
      <c r="A143" s="163" t="s">
        <v>6</v>
      </c>
      <c r="B143" s="164"/>
      <c r="C143" s="43">
        <f t="shared" si="37"/>
        <v>0</v>
      </c>
      <c r="D143" s="43">
        <f t="shared" si="37"/>
        <v>0</v>
      </c>
      <c r="E143" s="43">
        <f t="shared" si="37"/>
        <v>0</v>
      </c>
      <c r="F143" s="169"/>
      <c r="G143" s="169"/>
      <c r="H143" s="43">
        <f t="shared" si="38"/>
        <v>0</v>
      </c>
      <c r="I143" s="172"/>
      <c r="J143" s="147"/>
      <c r="K143" s="147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</row>
    <row r="144" spans="1:86" s="11" customFormat="1" ht="11.25" hidden="1" customHeight="1" x14ac:dyDescent="0.2">
      <c r="A144" s="177" t="s">
        <v>7</v>
      </c>
      <c r="B144" s="178"/>
      <c r="C144" s="59">
        <f t="shared" si="37"/>
        <v>0</v>
      </c>
      <c r="D144" s="59">
        <f t="shared" si="37"/>
        <v>0</v>
      </c>
      <c r="E144" s="59">
        <f t="shared" si="37"/>
        <v>0</v>
      </c>
      <c r="F144" s="186"/>
      <c r="G144" s="186"/>
      <c r="H144" s="59">
        <f t="shared" si="38"/>
        <v>0</v>
      </c>
      <c r="I144" s="173"/>
      <c r="J144" s="147"/>
      <c r="K144" s="147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</row>
    <row r="145" spans="1:86" s="11" customFormat="1" ht="22.5" customHeight="1" x14ac:dyDescent="0.2">
      <c r="A145" s="39" t="s">
        <v>26</v>
      </c>
      <c r="B145" s="165" t="s">
        <v>25</v>
      </c>
      <c r="C145" s="166"/>
      <c r="D145" s="166"/>
      <c r="E145" s="166"/>
      <c r="F145" s="166"/>
      <c r="G145" s="166"/>
      <c r="H145" s="166"/>
      <c r="I145" s="167"/>
      <c r="J145" s="147"/>
      <c r="K145" s="147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</row>
    <row r="146" spans="1:86" s="11" customFormat="1" ht="11.25" customHeight="1" x14ac:dyDescent="0.2">
      <c r="A146" s="163" t="s">
        <v>5</v>
      </c>
      <c r="B146" s="164"/>
      <c r="C146" s="34">
        <f t="shared" ref="C146:E146" si="39">SUM(C147:C152)</f>
        <v>1550</v>
      </c>
      <c r="D146" s="34">
        <f t="shared" si="39"/>
        <v>1550</v>
      </c>
      <c r="E146" s="34">
        <f t="shared" si="39"/>
        <v>1550</v>
      </c>
      <c r="F146" s="168">
        <v>44197</v>
      </c>
      <c r="G146" s="168">
        <v>44561</v>
      </c>
      <c r="H146" s="43">
        <f t="shared" ref="H146" si="40">SUM(H147:H152)</f>
        <v>1550</v>
      </c>
      <c r="I146" s="171" t="s">
        <v>204</v>
      </c>
      <c r="J146" s="147"/>
      <c r="K146" s="147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</row>
    <row r="147" spans="1:86" s="11" customFormat="1" ht="11.25" customHeight="1" x14ac:dyDescent="0.2">
      <c r="A147" s="163" t="s">
        <v>1</v>
      </c>
      <c r="B147" s="164"/>
      <c r="C147" s="34"/>
      <c r="D147" s="34"/>
      <c r="E147" s="34"/>
      <c r="F147" s="169"/>
      <c r="G147" s="169"/>
      <c r="H147" s="44"/>
      <c r="I147" s="172"/>
      <c r="J147" s="147"/>
      <c r="K147" s="147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</row>
    <row r="148" spans="1:86" s="11" customFormat="1" ht="11.25" customHeight="1" x14ac:dyDescent="0.2">
      <c r="A148" s="163" t="s">
        <v>2</v>
      </c>
      <c r="B148" s="164"/>
      <c r="C148" s="34">
        <f>1550</f>
        <v>1550</v>
      </c>
      <c r="D148" s="34">
        <f>1550</f>
        <v>1550</v>
      </c>
      <c r="E148" s="34">
        <f>1550</f>
        <v>1550</v>
      </c>
      <c r="F148" s="169"/>
      <c r="G148" s="169"/>
      <c r="H148" s="44">
        <v>1550</v>
      </c>
      <c r="I148" s="172"/>
      <c r="J148" s="147"/>
      <c r="K148" s="147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</row>
    <row r="149" spans="1:86" s="11" customFormat="1" ht="11.25" customHeight="1" x14ac:dyDescent="0.2">
      <c r="A149" s="163" t="s">
        <v>3</v>
      </c>
      <c r="B149" s="164"/>
      <c r="C149" s="34"/>
      <c r="D149" s="34"/>
      <c r="E149" s="34"/>
      <c r="F149" s="169"/>
      <c r="G149" s="169"/>
      <c r="H149" s="44"/>
      <c r="I149" s="172"/>
      <c r="J149" s="147"/>
      <c r="K149" s="147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</row>
    <row r="150" spans="1:86" s="11" customFormat="1" ht="11.25" customHeight="1" x14ac:dyDescent="0.2">
      <c r="A150" s="163" t="s">
        <v>4</v>
      </c>
      <c r="B150" s="164"/>
      <c r="C150" s="34"/>
      <c r="D150" s="34"/>
      <c r="E150" s="34"/>
      <c r="F150" s="169"/>
      <c r="G150" s="169"/>
      <c r="H150" s="44"/>
      <c r="I150" s="172"/>
      <c r="J150" s="147"/>
      <c r="K150" s="147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</row>
    <row r="151" spans="1:86" s="11" customFormat="1" ht="11.25" customHeight="1" x14ac:dyDescent="0.2">
      <c r="A151" s="163" t="s">
        <v>6</v>
      </c>
      <c r="B151" s="164"/>
      <c r="C151" s="34"/>
      <c r="D151" s="34"/>
      <c r="E151" s="34"/>
      <c r="F151" s="169"/>
      <c r="G151" s="169"/>
      <c r="H151" s="44"/>
      <c r="I151" s="172"/>
      <c r="J151" s="147"/>
      <c r="K151" s="147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</row>
    <row r="152" spans="1:86" s="11" customFormat="1" ht="47.25" customHeight="1" x14ac:dyDescent="0.2">
      <c r="A152" s="163" t="s">
        <v>7</v>
      </c>
      <c r="B152" s="164"/>
      <c r="C152" s="34"/>
      <c r="D152" s="34"/>
      <c r="E152" s="34"/>
      <c r="F152" s="170"/>
      <c r="G152" s="170"/>
      <c r="H152" s="44"/>
      <c r="I152" s="212"/>
      <c r="J152" s="147"/>
      <c r="K152" s="147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</row>
    <row r="153" spans="1:86" s="11" customFormat="1" ht="50.25" customHeight="1" x14ac:dyDescent="0.2">
      <c r="A153" s="53" t="s">
        <v>100</v>
      </c>
      <c r="B153" s="195" t="s">
        <v>130</v>
      </c>
      <c r="C153" s="196"/>
      <c r="D153" s="196"/>
      <c r="E153" s="197"/>
      <c r="F153" s="54" t="s">
        <v>37</v>
      </c>
      <c r="G153" s="54" t="s">
        <v>131</v>
      </c>
      <c r="H153" s="33"/>
      <c r="I153" s="154" t="s">
        <v>225</v>
      </c>
      <c r="J153" s="147"/>
      <c r="K153" s="147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</row>
    <row r="154" spans="1:86" s="11" customFormat="1" ht="22.5" customHeight="1" x14ac:dyDescent="0.2">
      <c r="A154" s="39" t="s">
        <v>64</v>
      </c>
      <c r="B154" s="165" t="s">
        <v>132</v>
      </c>
      <c r="C154" s="166"/>
      <c r="D154" s="166"/>
      <c r="E154" s="166"/>
      <c r="F154" s="166"/>
      <c r="G154" s="166"/>
      <c r="H154" s="166"/>
      <c r="I154" s="167"/>
      <c r="J154" s="147"/>
      <c r="K154" s="147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</row>
    <row r="155" spans="1:86" s="11" customFormat="1" ht="9.75" customHeight="1" x14ac:dyDescent="0.2">
      <c r="A155" s="163" t="s">
        <v>5</v>
      </c>
      <c r="B155" s="164"/>
      <c r="C155" s="34">
        <f t="shared" ref="C155:E155" si="41">SUM(C156:C161)</f>
        <v>2711.0790000000002</v>
      </c>
      <c r="D155" s="34">
        <f t="shared" si="41"/>
        <v>2711.0790000000002</v>
      </c>
      <c r="E155" s="34">
        <f t="shared" si="41"/>
        <v>2711.0790000000002</v>
      </c>
      <c r="F155" s="168">
        <v>44197</v>
      </c>
      <c r="G155" s="168">
        <v>44561</v>
      </c>
      <c r="H155" s="43">
        <f t="shared" ref="H155" si="42">SUM(H156:H161)</f>
        <v>2711.0790000000002</v>
      </c>
      <c r="I155" s="171" t="s">
        <v>203</v>
      </c>
      <c r="J155" s="147"/>
      <c r="K155" s="147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</row>
    <row r="156" spans="1:86" s="11" customFormat="1" ht="11.25" customHeight="1" x14ac:dyDescent="0.2">
      <c r="A156" s="163" t="s">
        <v>1</v>
      </c>
      <c r="B156" s="164"/>
      <c r="C156" s="34"/>
      <c r="D156" s="34"/>
      <c r="E156" s="34"/>
      <c r="F156" s="169"/>
      <c r="G156" s="169"/>
      <c r="H156" s="44"/>
      <c r="I156" s="172"/>
      <c r="J156" s="147"/>
      <c r="K156" s="147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</row>
    <row r="157" spans="1:86" s="11" customFormat="1" ht="11.25" customHeight="1" x14ac:dyDescent="0.2">
      <c r="A157" s="163" t="s">
        <v>2</v>
      </c>
      <c r="B157" s="164"/>
      <c r="C157" s="34">
        <v>2711.0790000000002</v>
      </c>
      <c r="D157" s="34">
        <v>2711.0790000000002</v>
      </c>
      <c r="E157" s="34">
        <v>2711.0790000000002</v>
      </c>
      <c r="F157" s="169"/>
      <c r="G157" s="169"/>
      <c r="H157" s="44">
        <v>2711.0790000000002</v>
      </c>
      <c r="I157" s="172"/>
      <c r="J157" s="147"/>
      <c r="K157" s="147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</row>
    <row r="158" spans="1:86" s="11" customFormat="1" ht="11.25" customHeight="1" x14ac:dyDescent="0.2">
      <c r="A158" s="163" t="s">
        <v>3</v>
      </c>
      <c r="B158" s="164"/>
      <c r="C158" s="34"/>
      <c r="D158" s="34"/>
      <c r="E158" s="34"/>
      <c r="F158" s="169"/>
      <c r="G158" s="169"/>
      <c r="H158" s="44"/>
      <c r="I158" s="172"/>
      <c r="J158" s="147"/>
      <c r="K158" s="147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</row>
    <row r="159" spans="1:86" s="11" customFormat="1" ht="11.25" customHeight="1" x14ac:dyDescent="0.2">
      <c r="A159" s="163" t="s">
        <v>4</v>
      </c>
      <c r="B159" s="164"/>
      <c r="C159" s="34"/>
      <c r="D159" s="34"/>
      <c r="E159" s="34"/>
      <c r="F159" s="169"/>
      <c r="G159" s="169"/>
      <c r="H159" s="44"/>
      <c r="I159" s="172"/>
      <c r="J159" s="147"/>
      <c r="K159" s="147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</row>
    <row r="160" spans="1:86" s="11" customFormat="1" ht="11.25" customHeight="1" x14ac:dyDescent="0.2">
      <c r="A160" s="163" t="s">
        <v>6</v>
      </c>
      <c r="B160" s="164"/>
      <c r="C160" s="30"/>
      <c r="D160" s="30"/>
      <c r="E160" s="30"/>
      <c r="F160" s="169"/>
      <c r="G160" s="169"/>
      <c r="H160" s="44"/>
      <c r="I160" s="172"/>
      <c r="J160" s="147"/>
      <c r="K160" s="147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</row>
    <row r="161" spans="1:86" s="11" customFormat="1" ht="36.75" customHeight="1" x14ac:dyDescent="0.2">
      <c r="A161" s="177" t="s">
        <v>7</v>
      </c>
      <c r="B161" s="178"/>
      <c r="C161" s="32"/>
      <c r="D161" s="32"/>
      <c r="E161" s="32"/>
      <c r="F161" s="186"/>
      <c r="G161" s="186"/>
      <c r="H161" s="51"/>
      <c r="I161" s="173"/>
      <c r="J161" s="147"/>
      <c r="K161" s="147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</row>
    <row r="162" spans="1:86" s="11" customFormat="1" ht="22.5" customHeight="1" x14ac:dyDescent="0.2">
      <c r="A162" s="39" t="s">
        <v>40</v>
      </c>
      <c r="B162" s="165" t="s">
        <v>133</v>
      </c>
      <c r="C162" s="166"/>
      <c r="D162" s="166"/>
      <c r="E162" s="166"/>
      <c r="F162" s="166"/>
      <c r="G162" s="166"/>
      <c r="H162" s="166"/>
      <c r="I162" s="167"/>
      <c r="J162" s="147"/>
      <c r="K162" s="147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</row>
    <row r="163" spans="1:86" s="11" customFormat="1" ht="9.75" customHeight="1" x14ac:dyDescent="0.2">
      <c r="A163" s="163" t="s">
        <v>5</v>
      </c>
      <c r="B163" s="164"/>
      <c r="C163" s="34">
        <f>SUM(C164:C169)</f>
        <v>1747</v>
      </c>
      <c r="D163" s="34">
        <f t="shared" ref="D163:E163" si="43">SUM(D164:D169)</f>
        <v>1747</v>
      </c>
      <c r="E163" s="34">
        <f t="shared" si="43"/>
        <v>1747</v>
      </c>
      <c r="F163" s="168">
        <v>44197</v>
      </c>
      <c r="G163" s="168">
        <v>44561</v>
      </c>
      <c r="H163" s="43">
        <f t="shared" ref="H163" si="44">SUM(H164:H169)</f>
        <v>1747</v>
      </c>
      <c r="I163" s="171" t="s">
        <v>134</v>
      </c>
      <c r="J163" s="147"/>
      <c r="K163" s="147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</row>
    <row r="164" spans="1:86" s="11" customFormat="1" ht="11.25" customHeight="1" x14ac:dyDescent="0.2">
      <c r="A164" s="163" t="s">
        <v>1</v>
      </c>
      <c r="B164" s="164"/>
      <c r="C164" s="34"/>
      <c r="D164" s="34"/>
      <c r="E164" s="34"/>
      <c r="F164" s="169"/>
      <c r="G164" s="169"/>
      <c r="H164" s="44"/>
      <c r="I164" s="172"/>
      <c r="J164" s="147"/>
      <c r="K164" s="147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</row>
    <row r="165" spans="1:86" s="11" customFormat="1" ht="11.25" customHeight="1" x14ac:dyDescent="0.2">
      <c r="A165" s="163" t="s">
        <v>2</v>
      </c>
      <c r="B165" s="164"/>
      <c r="C165" s="34">
        <v>1747</v>
      </c>
      <c r="D165" s="34">
        <v>1747</v>
      </c>
      <c r="E165" s="34">
        <v>1747</v>
      </c>
      <c r="F165" s="169"/>
      <c r="G165" s="169"/>
      <c r="H165" s="44">
        <v>1747</v>
      </c>
      <c r="I165" s="172"/>
      <c r="J165" s="147"/>
      <c r="K165" s="147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</row>
    <row r="166" spans="1:86" s="11" customFormat="1" ht="11.25" customHeight="1" x14ac:dyDescent="0.2">
      <c r="A166" s="163" t="s">
        <v>3</v>
      </c>
      <c r="B166" s="164"/>
      <c r="C166" s="34"/>
      <c r="D166" s="34"/>
      <c r="E166" s="34"/>
      <c r="F166" s="169"/>
      <c r="G166" s="169"/>
      <c r="H166" s="44"/>
      <c r="I166" s="172"/>
      <c r="J166" s="147"/>
      <c r="K166" s="147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</row>
    <row r="167" spans="1:86" s="11" customFormat="1" ht="11.25" customHeight="1" x14ac:dyDescent="0.2">
      <c r="A167" s="163" t="s">
        <v>4</v>
      </c>
      <c r="B167" s="164"/>
      <c r="C167" s="34"/>
      <c r="D167" s="34"/>
      <c r="E167" s="34"/>
      <c r="F167" s="169"/>
      <c r="G167" s="169"/>
      <c r="H167" s="44"/>
      <c r="I167" s="172"/>
      <c r="J167" s="147"/>
      <c r="K167" s="147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</row>
    <row r="168" spans="1:86" s="11" customFormat="1" ht="11.25" customHeight="1" x14ac:dyDescent="0.2">
      <c r="A168" s="163" t="s">
        <v>6</v>
      </c>
      <c r="B168" s="164"/>
      <c r="C168" s="30"/>
      <c r="D168" s="30"/>
      <c r="E168" s="30"/>
      <c r="F168" s="169"/>
      <c r="G168" s="169"/>
      <c r="H168" s="44"/>
      <c r="I168" s="172"/>
      <c r="J168" s="147"/>
      <c r="K168" s="147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</row>
    <row r="169" spans="1:86" s="11" customFormat="1" ht="34.5" customHeight="1" x14ac:dyDescent="0.2">
      <c r="A169" s="177" t="s">
        <v>7</v>
      </c>
      <c r="B169" s="178"/>
      <c r="C169" s="30"/>
      <c r="D169" s="30"/>
      <c r="E169" s="30"/>
      <c r="F169" s="186"/>
      <c r="G169" s="186"/>
      <c r="H169" s="44"/>
      <c r="I169" s="173"/>
      <c r="J169" s="147"/>
      <c r="K169" s="147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</row>
    <row r="170" spans="1:86" s="11" customFormat="1" ht="22.5" customHeight="1" x14ac:dyDescent="0.2">
      <c r="A170" s="39" t="s">
        <v>27</v>
      </c>
      <c r="B170" s="165" t="s">
        <v>135</v>
      </c>
      <c r="C170" s="166"/>
      <c r="D170" s="166"/>
      <c r="E170" s="166"/>
      <c r="F170" s="166"/>
      <c r="G170" s="166"/>
      <c r="H170" s="166"/>
      <c r="I170" s="167"/>
      <c r="J170" s="147"/>
      <c r="K170" s="147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</row>
    <row r="171" spans="1:86" s="11" customFormat="1" ht="11.25" customHeight="1" x14ac:dyDescent="0.2">
      <c r="A171" s="163" t="s">
        <v>5</v>
      </c>
      <c r="B171" s="164"/>
      <c r="C171" s="43">
        <f>SUM(C172:C177)</f>
        <v>35230</v>
      </c>
      <c r="D171" s="43">
        <f t="shared" ref="D171:E171" si="45">SUM(D172:D177)</f>
        <v>35230</v>
      </c>
      <c r="E171" s="43">
        <f t="shared" si="45"/>
        <v>35230</v>
      </c>
      <c r="F171" s="168">
        <v>44197</v>
      </c>
      <c r="G171" s="168">
        <v>44561</v>
      </c>
      <c r="H171" s="43">
        <f t="shared" ref="H171" si="46">SUM(H172:H177)</f>
        <v>35230</v>
      </c>
      <c r="I171" s="171" t="s">
        <v>202</v>
      </c>
      <c r="J171" s="147"/>
      <c r="K171" s="147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</row>
    <row r="172" spans="1:86" s="11" customFormat="1" ht="11.25" customHeight="1" x14ac:dyDescent="0.2">
      <c r="A172" s="163" t="s">
        <v>1</v>
      </c>
      <c r="B172" s="164"/>
      <c r="C172" s="43"/>
      <c r="D172" s="43"/>
      <c r="E172" s="43"/>
      <c r="F172" s="169"/>
      <c r="G172" s="169"/>
      <c r="H172" s="44"/>
      <c r="I172" s="172"/>
      <c r="J172" s="147"/>
      <c r="K172" s="147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</row>
    <row r="173" spans="1:86" s="11" customFormat="1" ht="11.25" customHeight="1" x14ac:dyDescent="0.2">
      <c r="A173" s="163" t="s">
        <v>2</v>
      </c>
      <c r="B173" s="164"/>
      <c r="C173" s="43">
        <v>35230</v>
      </c>
      <c r="D173" s="43">
        <v>35230</v>
      </c>
      <c r="E173" s="43">
        <v>35230</v>
      </c>
      <c r="F173" s="169"/>
      <c r="G173" s="169"/>
      <c r="H173" s="44">
        <v>35230</v>
      </c>
      <c r="I173" s="172"/>
      <c r="J173" s="147"/>
      <c r="K173" s="147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</row>
    <row r="174" spans="1:86" s="11" customFormat="1" ht="11.25" customHeight="1" x14ac:dyDescent="0.2">
      <c r="A174" s="163" t="s">
        <v>3</v>
      </c>
      <c r="B174" s="164"/>
      <c r="C174" s="43"/>
      <c r="D174" s="43"/>
      <c r="E174" s="43"/>
      <c r="F174" s="169"/>
      <c r="G174" s="169"/>
      <c r="H174" s="44"/>
      <c r="I174" s="172"/>
      <c r="J174" s="147"/>
      <c r="K174" s="147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</row>
    <row r="175" spans="1:86" s="11" customFormat="1" ht="11.25" customHeight="1" x14ac:dyDescent="0.2">
      <c r="A175" s="163" t="s">
        <v>4</v>
      </c>
      <c r="B175" s="164"/>
      <c r="C175" s="43"/>
      <c r="D175" s="43"/>
      <c r="E175" s="43"/>
      <c r="F175" s="169"/>
      <c r="G175" s="169"/>
      <c r="H175" s="44"/>
      <c r="I175" s="172"/>
      <c r="J175" s="147"/>
      <c r="K175" s="147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</row>
    <row r="176" spans="1:86" s="11" customFormat="1" ht="11.25" customHeight="1" x14ac:dyDescent="0.2">
      <c r="A176" s="163" t="s">
        <v>6</v>
      </c>
      <c r="B176" s="164"/>
      <c r="C176" s="43"/>
      <c r="D176" s="43"/>
      <c r="E176" s="43"/>
      <c r="F176" s="169"/>
      <c r="G176" s="169"/>
      <c r="H176" s="44"/>
      <c r="I176" s="172"/>
      <c r="J176" s="147"/>
      <c r="K176" s="147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</row>
    <row r="177" spans="1:86" s="11" customFormat="1" ht="25.5" customHeight="1" x14ac:dyDescent="0.2">
      <c r="A177" s="177" t="s">
        <v>7</v>
      </c>
      <c r="B177" s="178"/>
      <c r="C177" s="59"/>
      <c r="D177" s="59"/>
      <c r="E177" s="59"/>
      <c r="F177" s="186"/>
      <c r="G177" s="186"/>
      <c r="H177" s="51"/>
      <c r="I177" s="173"/>
      <c r="J177" s="147"/>
      <c r="K177" s="147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</row>
    <row r="178" spans="1:86" s="11" customFormat="1" ht="22.5" customHeight="1" x14ac:dyDescent="0.2">
      <c r="A178" s="39" t="s">
        <v>28</v>
      </c>
      <c r="B178" s="165" t="s">
        <v>136</v>
      </c>
      <c r="C178" s="166"/>
      <c r="D178" s="166"/>
      <c r="E178" s="166"/>
      <c r="F178" s="166"/>
      <c r="G178" s="166"/>
      <c r="H178" s="166"/>
      <c r="I178" s="167"/>
      <c r="J178" s="147"/>
      <c r="K178" s="147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</row>
    <row r="179" spans="1:86" s="11" customFormat="1" ht="11.25" customHeight="1" x14ac:dyDescent="0.2">
      <c r="A179" s="163" t="s">
        <v>5</v>
      </c>
      <c r="B179" s="164"/>
      <c r="C179" s="34">
        <f t="shared" ref="C179:E179" si="47">SUM(C180:C185)</f>
        <v>1000</v>
      </c>
      <c r="D179" s="34">
        <f t="shared" si="47"/>
        <v>1000</v>
      </c>
      <c r="E179" s="34">
        <f t="shared" si="47"/>
        <v>1000</v>
      </c>
      <c r="F179" s="168">
        <v>44197</v>
      </c>
      <c r="G179" s="168">
        <v>44561</v>
      </c>
      <c r="H179" s="43">
        <f t="shared" ref="H179" si="48">SUM(H180:H185)</f>
        <v>1000</v>
      </c>
      <c r="I179" s="171" t="s">
        <v>201</v>
      </c>
      <c r="J179" s="147"/>
      <c r="K179" s="147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</row>
    <row r="180" spans="1:86" s="11" customFormat="1" ht="11.25" customHeight="1" x14ac:dyDescent="0.2">
      <c r="A180" s="163" t="s">
        <v>1</v>
      </c>
      <c r="B180" s="164"/>
      <c r="C180" s="34"/>
      <c r="D180" s="34"/>
      <c r="E180" s="34"/>
      <c r="F180" s="169"/>
      <c r="G180" s="169"/>
      <c r="H180" s="44"/>
      <c r="I180" s="172"/>
      <c r="J180" s="147"/>
      <c r="K180" s="147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</row>
    <row r="181" spans="1:86" s="11" customFormat="1" ht="11.25" customHeight="1" x14ac:dyDescent="0.2">
      <c r="A181" s="163" t="s">
        <v>2</v>
      </c>
      <c r="B181" s="164"/>
      <c r="C181" s="34">
        <v>1000</v>
      </c>
      <c r="D181" s="34">
        <v>1000</v>
      </c>
      <c r="E181" s="34">
        <v>1000</v>
      </c>
      <c r="F181" s="169"/>
      <c r="G181" s="169"/>
      <c r="H181" s="44">
        <v>1000</v>
      </c>
      <c r="I181" s="172"/>
      <c r="J181" s="147"/>
      <c r="K181" s="147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</row>
    <row r="182" spans="1:86" s="11" customFormat="1" ht="11.25" customHeight="1" x14ac:dyDescent="0.2">
      <c r="A182" s="163" t="s">
        <v>3</v>
      </c>
      <c r="B182" s="164"/>
      <c r="C182" s="34"/>
      <c r="D182" s="34"/>
      <c r="E182" s="34"/>
      <c r="F182" s="169"/>
      <c r="G182" s="169"/>
      <c r="H182" s="44"/>
      <c r="I182" s="172"/>
      <c r="J182" s="147"/>
      <c r="K182" s="147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</row>
    <row r="183" spans="1:86" s="11" customFormat="1" ht="11.25" customHeight="1" x14ac:dyDescent="0.2">
      <c r="A183" s="163" t="s">
        <v>4</v>
      </c>
      <c r="B183" s="164"/>
      <c r="C183" s="34"/>
      <c r="D183" s="34"/>
      <c r="E183" s="34"/>
      <c r="F183" s="169"/>
      <c r="G183" s="169"/>
      <c r="H183" s="44"/>
      <c r="I183" s="172"/>
      <c r="J183" s="147"/>
      <c r="K183" s="147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</row>
    <row r="184" spans="1:86" s="11" customFormat="1" ht="11.25" customHeight="1" x14ac:dyDescent="0.2">
      <c r="A184" s="163" t="s">
        <v>6</v>
      </c>
      <c r="B184" s="164"/>
      <c r="C184" s="34"/>
      <c r="D184" s="34"/>
      <c r="E184" s="34"/>
      <c r="F184" s="169"/>
      <c r="G184" s="169"/>
      <c r="H184" s="44"/>
      <c r="I184" s="172"/>
      <c r="J184" s="147"/>
      <c r="K184" s="147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</row>
    <row r="185" spans="1:86" s="11" customFormat="1" ht="11.25" customHeight="1" x14ac:dyDescent="0.2">
      <c r="A185" s="177" t="s">
        <v>57</v>
      </c>
      <c r="B185" s="178"/>
      <c r="C185" s="38"/>
      <c r="D185" s="38"/>
      <c r="E185" s="38"/>
      <c r="F185" s="186"/>
      <c r="G185" s="186"/>
      <c r="H185" s="51"/>
      <c r="I185" s="173"/>
      <c r="J185" s="147"/>
      <c r="K185" s="147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</row>
    <row r="186" spans="1:86" s="11" customFormat="1" ht="22.5" customHeight="1" x14ac:dyDescent="0.2">
      <c r="A186" s="42" t="s">
        <v>62</v>
      </c>
      <c r="B186" s="165" t="s">
        <v>137</v>
      </c>
      <c r="C186" s="166"/>
      <c r="D186" s="166"/>
      <c r="E186" s="166"/>
      <c r="F186" s="166"/>
      <c r="G186" s="166"/>
      <c r="H186" s="166"/>
      <c r="I186" s="167"/>
      <c r="J186" s="147"/>
      <c r="K186" s="147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</row>
    <row r="187" spans="1:86" s="11" customFormat="1" ht="11.25" customHeight="1" x14ac:dyDescent="0.2">
      <c r="A187" s="163" t="s">
        <v>5</v>
      </c>
      <c r="B187" s="164"/>
      <c r="C187" s="34">
        <f t="shared" ref="C187:E187" si="49">SUM(C188:C193)</f>
        <v>6700</v>
      </c>
      <c r="D187" s="34">
        <f t="shared" si="49"/>
        <v>6699.76667</v>
      </c>
      <c r="E187" s="34">
        <f t="shared" si="49"/>
        <v>6699.76667</v>
      </c>
      <c r="F187" s="168">
        <v>44197</v>
      </c>
      <c r="G187" s="168">
        <v>44561</v>
      </c>
      <c r="H187" s="43">
        <f t="shared" ref="H187" si="50">SUM(H188:H193)</f>
        <v>6699.76667</v>
      </c>
      <c r="I187" s="171" t="s">
        <v>138</v>
      </c>
      <c r="J187" s="147"/>
      <c r="K187" s="147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</row>
    <row r="188" spans="1:86" s="11" customFormat="1" ht="11.25" customHeight="1" x14ac:dyDescent="0.2">
      <c r="A188" s="163" t="s">
        <v>1</v>
      </c>
      <c r="B188" s="164"/>
      <c r="C188" s="34"/>
      <c r="D188" s="34"/>
      <c r="E188" s="34"/>
      <c r="F188" s="169"/>
      <c r="G188" s="169"/>
      <c r="H188" s="44"/>
      <c r="I188" s="172"/>
      <c r="J188" s="147"/>
      <c r="K188" s="147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</row>
    <row r="189" spans="1:86" s="11" customFormat="1" ht="11.25" customHeight="1" x14ac:dyDescent="0.2">
      <c r="A189" s="163" t="s">
        <v>2</v>
      </c>
      <c r="B189" s="164"/>
      <c r="C189" s="34">
        <v>6700</v>
      </c>
      <c r="D189" s="34">
        <v>6699.76667</v>
      </c>
      <c r="E189" s="34">
        <v>6699.76667</v>
      </c>
      <c r="F189" s="169"/>
      <c r="G189" s="169"/>
      <c r="H189" s="44">
        <v>6699.76667</v>
      </c>
      <c r="I189" s="172"/>
      <c r="J189" s="147"/>
      <c r="K189" s="147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</row>
    <row r="190" spans="1:86" s="11" customFormat="1" ht="11.25" customHeight="1" x14ac:dyDescent="0.2">
      <c r="A190" s="163" t="s">
        <v>3</v>
      </c>
      <c r="B190" s="164"/>
      <c r="C190" s="34"/>
      <c r="D190" s="34"/>
      <c r="E190" s="34"/>
      <c r="F190" s="169"/>
      <c r="G190" s="169"/>
      <c r="H190" s="44"/>
      <c r="I190" s="172"/>
      <c r="J190" s="147"/>
      <c r="K190" s="147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</row>
    <row r="191" spans="1:86" s="11" customFormat="1" ht="11.25" customHeight="1" x14ac:dyDescent="0.2">
      <c r="A191" s="163" t="s">
        <v>4</v>
      </c>
      <c r="B191" s="164"/>
      <c r="C191" s="34"/>
      <c r="D191" s="34"/>
      <c r="E191" s="34"/>
      <c r="F191" s="169"/>
      <c r="G191" s="169"/>
      <c r="H191" s="44"/>
      <c r="I191" s="172"/>
      <c r="J191" s="147"/>
      <c r="K191" s="147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</row>
    <row r="192" spans="1:86" s="11" customFormat="1" ht="11.25" customHeight="1" x14ac:dyDescent="0.2">
      <c r="A192" s="163" t="s">
        <v>6</v>
      </c>
      <c r="B192" s="164"/>
      <c r="C192" s="34"/>
      <c r="D192" s="34"/>
      <c r="E192" s="34"/>
      <c r="F192" s="169"/>
      <c r="G192" s="169"/>
      <c r="H192" s="44"/>
      <c r="I192" s="172"/>
      <c r="J192" s="147"/>
      <c r="K192" s="147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</row>
    <row r="193" spans="1:86" s="11" customFormat="1" ht="45" customHeight="1" x14ac:dyDescent="0.2">
      <c r="A193" s="163" t="s">
        <v>139</v>
      </c>
      <c r="B193" s="164"/>
      <c r="C193" s="34"/>
      <c r="D193" s="34"/>
      <c r="E193" s="34"/>
      <c r="F193" s="170"/>
      <c r="G193" s="170"/>
      <c r="H193" s="44"/>
      <c r="I193" s="212"/>
      <c r="J193" s="147"/>
      <c r="K193" s="147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</row>
    <row r="194" spans="1:86" s="11" customFormat="1" ht="47.25" customHeight="1" x14ac:dyDescent="0.2">
      <c r="A194" s="53" t="s">
        <v>38</v>
      </c>
      <c r="B194" s="195" t="s">
        <v>222</v>
      </c>
      <c r="C194" s="196"/>
      <c r="D194" s="196"/>
      <c r="E194" s="197"/>
      <c r="F194" s="54" t="s">
        <v>37</v>
      </c>
      <c r="G194" s="54" t="s">
        <v>140</v>
      </c>
      <c r="H194" s="33"/>
      <c r="I194" s="154" t="s">
        <v>141</v>
      </c>
      <c r="J194" s="147"/>
      <c r="K194" s="147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</row>
    <row r="195" spans="1:86" s="11" customFormat="1" ht="22.5" customHeight="1" x14ac:dyDescent="0.2">
      <c r="A195" s="42" t="s">
        <v>51</v>
      </c>
      <c r="B195" s="165" t="s">
        <v>142</v>
      </c>
      <c r="C195" s="166"/>
      <c r="D195" s="166"/>
      <c r="E195" s="166"/>
      <c r="F195" s="166"/>
      <c r="G195" s="166"/>
      <c r="H195" s="166"/>
      <c r="I195" s="167"/>
      <c r="J195" s="147"/>
      <c r="K195" s="147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</row>
    <row r="196" spans="1:86" s="11" customFormat="1" ht="9.75" customHeight="1" x14ac:dyDescent="0.2">
      <c r="A196" s="163" t="s">
        <v>5</v>
      </c>
      <c r="B196" s="164"/>
      <c r="C196" s="34">
        <f t="shared" ref="C196:E196" si="51">SUM(C197:C202)</f>
        <v>7710</v>
      </c>
      <c r="D196" s="34">
        <f t="shared" si="51"/>
        <v>7710</v>
      </c>
      <c r="E196" s="34">
        <f t="shared" si="51"/>
        <v>7710</v>
      </c>
      <c r="F196" s="168">
        <v>44197</v>
      </c>
      <c r="G196" s="168">
        <v>44561</v>
      </c>
      <c r="H196" s="43">
        <f t="shared" ref="H196" si="52">SUM(H197:H202)</f>
        <v>7710</v>
      </c>
      <c r="I196" s="171" t="s">
        <v>143</v>
      </c>
      <c r="J196" s="147"/>
      <c r="K196" s="147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</row>
    <row r="197" spans="1:86" s="11" customFormat="1" ht="11.25" customHeight="1" x14ac:dyDescent="0.2">
      <c r="A197" s="163" t="s">
        <v>1</v>
      </c>
      <c r="B197" s="164"/>
      <c r="C197" s="34"/>
      <c r="D197" s="34"/>
      <c r="E197" s="34"/>
      <c r="F197" s="169"/>
      <c r="G197" s="169"/>
      <c r="H197" s="44"/>
      <c r="I197" s="172"/>
      <c r="J197" s="147"/>
      <c r="K197" s="147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</row>
    <row r="198" spans="1:86" s="11" customFormat="1" ht="11.25" customHeight="1" x14ac:dyDescent="0.2">
      <c r="A198" s="163" t="s">
        <v>2</v>
      </c>
      <c r="B198" s="164"/>
      <c r="C198" s="34">
        <f>6000+1710</f>
        <v>7710</v>
      </c>
      <c r="D198" s="34">
        <f>6000+1710</f>
        <v>7710</v>
      </c>
      <c r="E198" s="34">
        <f>6000+1710</f>
        <v>7710</v>
      </c>
      <c r="F198" s="169"/>
      <c r="G198" s="169"/>
      <c r="H198" s="44">
        <f>6000+1710</f>
        <v>7710</v>
      </c>
      <c r="I198" s="172"/>
      <c r="J198" s="147"/>
      <c r="K198" s="147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</row>
    <row r="199" spans="1:86" s="11" customFormat="1" ht="11.25" customHeight="1" x14ac:dyDescent="0.2">
      <c r="A199" s="163" t="s">
        <v>3</v>
      </c>
      <c r="B199" s="164"/>
      <c r="C199" s="34"/>
      <c r="D199" s="34"/>
      <c r="E199" s="34"/>
      <c r="F199" s="169"/>
      <c r="G199" s="169"/>
      <c r="H199" s="44"/>
      <c r="I199" s="172"/>
      <c r="J199" s="147"/>
      <c r="K199" s="147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</row>
    <row r="200" spans="1:86" s="11" customFormat="1" ht="11.25" customHeight="1" x14ac:dyDescent="0.2">
      <c r="A200" s="163" t="s">
        <v>4</v>
      </c>
      <c r="B200" s="164"/>
      <c r="C200" s="34"/>
      <c r="D200" s="34"/>
      <c r="E200" s="34"/>
      <c r="F200" s="169"/>
      <c r="G200" s="169"/>
      <c r="H200" s="44"/>
      <c r="I200" s="172"/>
      <c r="J200" s="147"/>
      <c r="K200" s="147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</row>
    <row r="201" spans="1:86" s="11" customFormat="1" ht="11.25" customHeight="1" x14ac:dyDescent="0.2">
      <c r="A201" s="163" t="s">
        <v>6</v>
      </c>
      <c r="B201" s="164"/>
      <c r="C201" s="34"/>
      <c r="D201" s="34"/>
      <c r="E201" s="34"/>
      <c r="F201" s="169"/>
      <c r="G201" s="169"/>
      <c r="H201" s="44"/>
      <c r="I201" s="172"/>
      <c r="J201" s="147"/>
      <c r="K201" s="147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</row>
    <row r="202" spans="1:86" s="11" customFormat="1" ht="136.5" customHeight="1" x14ac:dyDescent="0.2">
      <c r="A202" s="163" t="s">
        <v>79</v>
      </c>
      <c r="B202" s="164"/>
      <c r="C202" s="34"/>
      <c r="D202" s="34"/>
      <c r="E202" s="34"/>
      <c r="F202" s="170"/>
      <c r="G202" s="170"/>
      <c r="H202" s="44"/>
      <c r="I202" s="212"/>
      <c r="J202" s="147"/>
      <c r="K202" s="147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</row>
    <row r="203" spans="1:86" s="11" customFormat="1" ht="56.25" customHeight="1" x14ac:dyDescent="0.2">
      <c r="A203" s="49" t="s">
        <v>144</v>
      </c>
      <c r="B203" s="184" t="s">
        <v>223</v>
      </c>
      <c r="C203" s="185"/>
      <c r="D203" s="185"/>
      <c r="E203" s="178"/>
      <c r="F203" s="54" t="s">
        <v>37</v>
      </c>
      <c r="G203" s="54" t="s">
        <v>145</v>
      </c>
      <c r="H203" s="33"/>
      <c r="I203" s="52" t="s">
        <v>146</v>
      </c>
      <c r="J203" s="147"/>
      <c r="K203" s="147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</row>
    <row r="204" spans="1:86" s="11" customFormat="1" ht="22.5" customHeight="1" x14ac:dyDescent="0.2">
      <c r="A204" s="42" t="s">
        <v>42</v>
      </c>
      <c r="B204" s="165" t="s">
        <v>147</v>
      </c>
      <c r="C204" s="166"/>
      <c r="D204" s="166"/>
      <c r="E204" s="166"/>
      <c r="F204" s="166"/>
      <c r="G204" s="166"/>
      <c r="H204" s="166"/>
      <c r="I204" s="167"/>
      <c r="J204" s="147"/>
      <c r="K204" s="147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</row>
    <row r="205" spans="1:86" s="11" customFormat="1" ht="9.75" customHeight="1" x14ac:dyDescent="0.2">
      <c r="A205" s="163" t="s">
        <v>5</v>
      </c>
      <c r="B205" s="164"/>
      <c r="C205" s="34">
        <f t="shared" ref="C205:E205" si="53">SUM(C206:C211)</f>
        <v>1500</v>
      </c>
      <c r="D205" s="34">
        <f t="shared" si="53"/>
        <v>1500</v>
      </c>
      <c r="E205" s="34">
        <f t="shared" si="53"/>
        <v>1500</v>
      </c>
      <c r="F205" s="168">
        <v>44334</v>
      </c>
      <c r="G205" s="168">
        <v>44558</v>
      </c>
      <c r="H205" s="43">
        <f>SUM(H206:H211)</f>
        <v>1500</v>
      </c>
      <c r="I205" s="171" t="s">
        <v>200</v>
      </c>
      <c r="J205" s="147"/>
      <c r="K205" s="147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</row>
    <row r="206" spans="1:86" s="11" customFormat="1" ht="11.25" customHeight="1" x14ac:dyDescent="0.2">
      <c r="A206" s="163" t="s">
        <v>1</v>
      </c>
      <c r="B206" s="164"/>
      <c r="C206" s="34"/>
      <c r="D206" s="34"/>
      <c r="E206" s="34"/>
      <c r="F206" s="169"/>
      <c r="G206" s="169"/>
      <c r="H206" s="44"/>
      <c r="I206" s="172"/>
      <c r="J206" s="147"/>
      <c r="K206" s="147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</row>
    <row r="207" spans="1:86" s="11" customFormat="1" ht="11.25" customHeight="1" x14ac:dyDescent="0.2">
      <c r="A207" s="163" t="s">
        <v>2</v>
      </c>
      <c r="B207" s="164"/>
      <c r="C207" s="34">
        <v>1500</v>
      </c>
      <c r="D207" s="34">
        <v>1500</v>
      </c>
      <c r="E207" s="34">
        <v>1500</v>
      </c>
      <c r="F207" s="169"/>
      <c r="G207" s="169"/>
      <c r="H207" s="43">
        <f>600+600+300</f>
        <v>1500</v>
      </c>
      <c r="I207" s="172"/>
      <c r="J207" s="147"/>
      <c r="K207" s="147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</row>
    <row r="208" spans="1:86" s="11" customFormat="1" ht="11.25" customHeight="1" x14ac:dyDescent="0.2">
      <c r="A208" s="163" t="s">
        <v>3</v>
      </c>
      <c r="B208" s="164"/>
      <c r="C208" s="34"/>
      <c r="D208" s="34"/>
      <c r="E208" s="34"/>
      <c r="F208" s="169"/>
      <c r="G208" s="169"/>
      <c r="H208" s="44"/>
      <c r="I208" s="172"/>
      <c r="J208" s="147"/>
      <c r="K208" s="147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</row>
    <row r="209" spans="1:86" s="11" customFormat="1" ht="11.25" customHeight="1" x14ac:dyDescent="0.2">
      <c r="A209" s="163" t="s">
        <v>4</v>
      </c>
      <c r="B209" s="164"/>
      <c r="C209" s="34"/>
      <c r="D209" s="34"/>
      <c r="E209" s="34"/>
      <c r="F209" s="169"/>
      <c r="G209" s="169"/>
      <c r="H209" s="44"/>
      <c r="I209" s="172"/>
      <c r="J209" s="147"/>
      <c r="K209" s="147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</row>
    <row r="210" spans="1:86" s="11" customFormat="1" ht="11.25" customHeight="1" x14ac:dyDescent="0.2">
      <c r="A210" s="163" t="s">
        <v>6</v>
      </c>
      <c r="B210" s="164"/>
      <c r="C210" s="34"/>
      <c r="D210" s="34"/>
      <c r="E210" s="34"/>
      <c r="F210" s="169"/>
      <c r="G210" s="169"/>
      <c r="H210" s="44"/>
      <c r="I210" s="172"/>
      <c r="J210" s="147"/>
      <c r="K210" s="147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</row>
    <row r="211" spans="1:86" s="11" customFormat="1" ht="81" customHeight="1" x14ac:dyDescent="0.2">
      <c r="A211" s="177" t="s">
        <v>79</v>
      </c>
      <c r="B211" s="178"/>
      <c r="C211" s="38"/>
      <c r="D211" s="38"/>
      <c r="E211" s="38"/>
      <c r="F211" s="186"/>
      <c r="G211" s="186"/>
      <c r="H211" s="51"/>
      <c r="I211" s="173"/>
      <c r="J211" s="147"/>
      <c r="K211" s="147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</row>
    <row r="212" spans="1:86" s="11" customFormat="1" ht="22.5" customHeight="1" x14ac:dyDescent="0.2">
      <c r="A212" s="39" t="s">
        <v>43</v>
      </c>
      <c r="B212" s="165" t="s">
        <v>148</v>
      </c>
      <c r="C212" s="166"/>
      <c r="D212" s="166"/>
      <c r="E212" s="166"/>
      <c r="F212" s="166"/>
      <c r="G212" s="166"/>
      <c r="H212" s="166"/>
      <c r="I212" s="167"/>
      <c r="J212" s="147"/>
      <c r="K212" s="147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</row>
    <row r="213" spans="1:86" s="11" customFormat="1" ht="9.75" customHeight="1" x14ac:dyDescent="0.2">
      <c r="A213" s="163" t="s">
        <v>5</v>
      </c>
      <c r="B213" s="164"/>
      <c r="C213" s="34">
        <f>SUM(C214:C219)</f>
        <v>4000</v>
      </c>
      <c r="D213" s="34">
        <f t="shared" ref="D213:E213" si="54">SUM(D214:D219)</f>
        <v>4000</v>
      </c>
      <c r="E213" s="34">
        <f t="shared" si="54"/>
        <v>4000</v>
      </c>
      <c r="F213" s="168">
        <v>44363</v>
      </c>
      <c r="G213" s="168">
        <v>44558</v>
      </c>
      <c r="H213" s="43">
        <f>SUM(H214:H219)</f>
        <v>4000</v>
      </c>
      <c r="I213" s="171" t="s">
        <v>199</v>
      </c>
      <c r="J213" s="147"/>
      <c r="K213" s="147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</row>
    <row r="214" spans="1:86" s="11" customFormat="1" ht="11.25" customHeight="1" x14ac:dyDescent="0.2">
      <c r="A214" s="163" t="s">
        <v>1</v>
      </c>
      <c r="B214" s="164"/>
      <c r="C214" s="34"/>
      <c r="D214" s="34"/>
      <c r="E214" s="34"/>
      <c r="F214" s="169"/>
      <c r="G214" s="169"/>
      <c r="H214" s="44"/>
      <c r="I214" s="172"/>
      <c r="J214" s="147"/>
      <c r="K214" s="147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</row>
    <row r="215" spans="1:86" s="11" customFormat="1" ht="11.25" customHeight="1" x14ac:dyDescent="0.2">
      <c r="A215" s="163" t="s">
        <v>2</v>
      </c>
      <c r="B215" s="164"/>
      <c r="C215" s="34">
        <v>4000</v>
      </c>
      <c r="D215" s="34">
        <v>4000</v>
      </c>
      <c r="E215" s="34">
        <v>4000</v>
      </c>
      <c r="F215" s="169"/>
      <c r="G215" s="169"/>
      <c r="H215" s="44">
        <v>4000</v>
      </c>
      <c r="I215" s="172"/>
      <c r="J215" s="147"/>
      <c r="K215" s="147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</row>
    <row r="216" spans="1:86" s="11" customFormat="1" ht="11.25" customHeight="1" x14ac:dyDescent="0.2">
      <c r="A216" s="163" t="s">
        <v>3</v>
      </c>
      <c r="B216" s="164"/>
      <c r="C216" s="34"/>
      <c r="D216" s="34"/>
      <c r="E216" s="34"/>
      <c r="F216" s="169"/>
      <c r="G216" s="169"/>
      <c r="H216" s="44"/>
      <c r="I216" s="172"/>
      <c r="J216" s="147"/>
      <c r="K216" s="147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</row>
    <row r="217" spans="1:86" s="11" customFormat="1" ht="11.25" customHeight="1" x14ac:dyDescent="0.2">
      <c r="A217" s="163" t="s">
        <v>4</v>
      </c>
      <c r="B217" s="164"/>
      <c r="C217" s="34"/>
      <c r="D217" s="34"/>
      <c r="E217" s="34"/>
      <c r="F217" s="169"/>
      <c r="G217" s="169"/>
      <c r="H217" s="44"/>
      <c r="I217" s="172"/>
      <c r="J217" s="147"/>
      <c r="K217" s="147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</row>
    <row r="218" spans="1:86" s="11" customFormat="1" ht="11.25" customHeight="1" x14ac:dyDescent="0.2">
      <c r="A218" s="163" t="s">
        <v>6</v>
      </c>
      <c r="B218" s="164"/>
      <c r="C218" s="34"/>
      <c r="D218" s="34"/>
      <c r="E218" s="34"/>
      <c r="F218" s="169"/>
      <c r="G218" s="169"/>
      <c r="H218" s="44"/>
      <c r="I218" s="172"/>
      <c r="J218" s="147"/>
      <c r="K218" s="147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</row>
    <row r="219" spans="1:86" s="11" customFormat="1" ht="69" customHeight="1" x14ac:dyDescent="0.2">
      <c r="A219" s="177" t="s">
        <v>98</v>
      </c>
      <c r="B219" s="178"/>
      <c r="C219" s="38"/>
      <c r="D219" s="38"/>
      <c r="E219" s="38"/>
      <c r="F219" s="186"/>
      <c r="G219" s="186"/>
      <c r="H219" s="51"/>
      <c r="I219" s="173"/>
      <c r="J219" s="147"/>
      <c r="K219" s="147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</row>
    <row r="220" spans="1:86" s="11" customFormat="1" ht="22.5" customHeight="1" x14ac:dyDescent="0.2">
      <c r="A220" s="39" t="s">
        <v>58</v>
      </c>
      <c r="B220" s="165" t="s">
        <v>188</v>
      </c>
      <c r="C220" s="166"/>
      <c r="D220" s="166"/>
      <c r="E220" s="166"/>
      <c r="F220" s="166"/>
      <c r="G220" s="166"/>
      <c r="H220" s="166"/>
      <c r="I220" s="167"/>
      <c r="J220" s="147"/>
      <c r="K220" s="147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</row>
    <row r="221" spans="1:86" s="11" customFormat="1" ht="9.75" customHeight="1" x14ac:dyDescent="0.2">
      <c r="A221" s="163" t="s">
        <v>5</v>
      </c>
      <c r="B221" s="164"/>
      <c r="C221" s="34">
        <f>SUM(C222:C227)</f>
        <v>30000</v>
      </c>
      <c r="D221" s="34">
        <f t="shared" ref="D221:E221" si="55">SUM(D222:D227)</f>
        <v>30000</v>
      </c>
      <c r="E221" s="34">
        <f t="shared" si="55"/>
        <v>30000</v>
      </c>
      <c r="F221" s="168">
        <v>44427</v>
      </c>
      <c r="G221" s="168">
        <v>44558</v>
      </c>
      <c r="H221" s="43">
        <f>SUM(H222:H227)</f>
        <v>30000</v>
      </c>
      <c r="I221" s="171" t="s">
        <v>198</v>
      </c>
      <c r="J221" s="147"/>
      <c r="K221" s="147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</row>
    <row r="222" spans="1:86" s="11" customFormat="1" ht="11.25" customHeight="1" x14ac:dyDescent="0.2">
      <c r="A222" s="163" t="s">
        <v>1</v>
      </c>
      <c r="B222" s="164"/>
      <c r="C222" s="34"/>
      <c r="D222" s="34"/>
      <c r="E222" s="34"/>
      <c r="F222" s="169"/>
      <c r="G222" s="169"/>
      <c r="H222" s="44"/>
      <c r="I222" s="172"/>
      <c r="J222" s="147"/>
      <c r="K222" s="147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</row>
    <row r="223" spans="1:86" s="11" customFormat="1" ht="11.25" customHeight="1" x14ac:dyDescent="0.2">
      <c r="A223" s="163" t="s">
        <v>2</v>
      </c>
      <c r="B223" s="164"/>
      <c r="C223" s="34">
        <v>30000</v>
      </c>
      <c r="D223" s="34">
        <v>30000</v>
      </c>
      <c r="E223" s="34">
        <v>30000</v>
      </c>
      <c r="F223" s="169"/>
      <c r="G223" s="169"/>
      <c r="H223" s="44">
        <v>30000</v>
      </c>
      <c r="I223" s="172"/>
      <c r="J223" s="147"/>
      <c r="K223" s="147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</row>
    <row r="224" spans="1:86" s="11" customFormat="1" ht="11.25" customHeight="1" x14ac:dyDescent="0.2">
      <c r="A224" s="163" t="s">
        <v>3</v>
      </c>
      <c r="B224" s="164"/>
      <c r="C224" s="34"/>
      <c r="D224" s="34"/>
      <c r="E224" s="34"/>
      <c r="F224" s="169"/>
      <c r="G224" s="169"/>
      <c r="H224" s="44"/>
      <c r="I224" s="172"/>
      <c r="J224" s="147"/>
      <c r="K224" s="147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</row>
    <row r="225" spans="1:86" s="11" customFormat="1" ht="11.25" customHeight="1" x14ac:dyDescent="0.2">
      <c r="A225" s="163" t="s">
        <v>4</v>
      </c>
      <c r="B225" s="164"/>
      <c r="C225" s="34"/>
      <c r="D225" s="34"/>
      <c r="E225" s="34"/>
      <c r="F225" s="169"/>
      <c r="G225" s="169"/>
      <c r="H225" s="44"/>
      <c r="I225" s="172"/>
      <c r="J225" s="147"/>
      <c r="K225" s="147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</row>
    <row r="226" spans="1:86" s="11" customFormat="1" ht="11.25" customHeight="1" x14ac:dyDescent="0.2">
      <c r="A226" s="163" t="s">
        <v>6</v>
      </c>
      <c r="B226" s="164"/>
      <c r="C226" s="34"/>
      <c r="D226" s="34"/>
      <c r="E226" s="34"/>
      <c r="F226" s="169"/>
      <c r="G226" s="169"/>
      <c r="H226" s="44"/>
      <c r="I226" s="172"/>
      <c r="J226" s="147"/>
      <c r="K226" s="147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</row>
    <row r="227" spans="1:86" s="11" customFormat="1" ht="35.25" customHeight="1" x14ac:dyDescent="0.2">
      <c r="A227" s="177" t="s">
        <v>7</v>
      </c>
      <c r="B227" s="178"/>
      <c r="C227" s="38"/>
      <c r="D227" s="38"/>
      <c r="E227" s="38"/>
      <c r="F227" s="186"/>
      <c r="G227" s="186"/>
      <c r="H227" s="51"/>
      <c r="I227" s="173"/>
      <c r="J227" s="147"/>
      <c r="K227" s="147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</row>
    <row r="228" spans="1:86" s="17" customFormat="1" ht="22.5" customHeight="1" x14ac:dyDescent="0.2">
      <c r="A228" s="39" t="s">
        <v>48</v>
      </c>
      <c r="B228" s="165" t="s">
        <v>101</v>
      </c>
      <c r="C228" s="166"/>
      <c r="D228" s="166"/>
      <c r="E228" s="166"/>
      <c r="F228" s="166"/>
      <c r="G228" s="166"/>
      <c r="H228" s="166"/>
      <c r="I228" s="167"/>
      <c r="J228" s="147"/>
      <c r="K228" s="147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</row>
    <row r="229" spans="1:86" s="11" customFormat="1" ht="11.25" customHeight="1" x14ac:dyDescent="0.2">
      <c r="A229" s="163" t="s">
        <v>5</v>
      </c>
      <c r="B229" s="164"/>
      <c r="C229" s="30">
        <f>SUM(C237)</f>
        <v>11380</v>
      </c>
      <c r="D229" s="30">
        <f>SUM(D237)</f>
        <v>11380</v>
      </c>
      <c r="E229" s="30">
        <f>SUM(E237)</f>
        <v>11380</v>
      </c>
      <c r="F229" s="168">
        <v>44197</v>
      </c>
      <c r="G229" s="168">
        <v>44561</v>
      </c>
      <c r="H229" s="40">
        <f>SUM(H237)</f>
        <v>11380</v>
      </c>
      <c r="I229" s="171" t="s">
        <v>149</v>
      </c>
      <c r="J229" s="147"/>
      <c r="K229" s="147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</row>
    <row r="230" spans="1:86" s="11" customFormat="1" ht="11.25" customHeight="1" x14ac:dyDescent="0.2">
      <c r="A230" s="163" t="s">
        <v>1</v>
      </c>
      <c r="B230" s="164"/>
      <c r="C230" s="30">
        <f t="shared" ref="C230:E235" si="56">SUM(C238)</f>
        <v>0</v>
      </c>
      <c r="D230" s="30">
        <f t="shared" si="56"/>
        <v>0</v>
      </c>
      <c r="E230" s="30">
        <f t="shared" si="56"/>
        <v>0</v>
      </c>
      <c r="F230" s="169"/>
      <c r="G230" s="169"/>
      <c r="H230" s="40">
        <f t="shared" ref="H230:H235" si="57">SUM(H238)</f>
        <v>0</v>
      </c>
      <c r="I230" s="172"/>
      <c r="J230" s="147"/>
      <c r="K230" s="147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</row>
    <row r="231" spans="1:86" s="11" customFormat="1" ht="11.25" customHeight="1" x14ac:dyDescent="0.2">
      <c r="A231" s="163" t="s">
        <v>2</v>
      </c>
      <c r="B231" s="164"/>
      <c r="C231" s="30">
        <f t="shared" si="56"/>
        <v>11380</v>
      </c>
      <c r="D231" s="30">
        <f t="shared" si="56"/>
        <v>11380</v>
      </c>
      <c r="E231" s="30">
        <f t="shared" si="56"/>
        <v>11380</v>
      </c>
      <c r="F231" s="169"/>
      <c r="G231" s="169"/>
      <c r="H231" s="40">
        <f t="shared" si="57"/>
        <v>11380</v>
      </c>
      <c r="I231" s="172"/>
      <c r="J231" s="147"/>
      <c r="K231" s="147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</row>
    <row r="232" spans="1:86" s="11" customFormat="1" ht="11.25" customHeight="1" x14ac:dyDescent="0.2">
      <c r="A232" s="163" t="s">
        <v>3</v>
      </c>
      <c r="B232" s="164"/>
      <c r="C232" s="30">
        <f t="shared" si="56"/>
        <v>0</v>
      </c>
      <c r="D232" s="30">
        <f t="shared" si="56"/>
        <v>0</v>
      </c>
      <c r="E232" s="30">
        <f t="shared" si="56"/>
        <v>0</v>
      </c>
      <c r="F232" s="169"/>
      <c r="G232" s="169"/>
      <c r="H232" s="40">
        <f t="shared" si="57"/>
        <v>0</v>
      </c>
      <c r="I232" s="172"/>
      <c r="J232" s="147"/>
      <c r="K232" s="147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</row>
    <row r="233" spans="1:86" s="11" customFormat="1" ht="11.25" customHeight="1" x14ac:dyDescent="0.2">
      <c r="A233" s="163" t="s">
        <v>4</v>
      </c>
      <c r="B233" s="164"/>
      <c r="C233" s="30">
        <f t="shared" si="56"/>
        <v>0</v>
      </c>
      <c r="D233" s="30">
        <f t="shared" si="56"/>
        <v>0</v>
      </c>
      <c r="E233" s="30">
        <f t="shared" si="56"/>
        <v>0</v>
      </c>
      <c r="F233" s="169"/>
      <c r="G233" s="169"/>
      <c r="H233" s="40">
        <f t="shared" si="57"/>
        <v>0</v>
      </c>
      <c r="I233" s="172"/>
      <c r="J233" s="147"/>
      <c r="K233" s="147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</row>
    <row r="234" spans="1:86" s="11" customFormat="1" ht="11.25" customHeight="1" x14ac:dyDescent="0.2">
      <c r="A234" s="163" t="s">
        <v>6</v>
      </c>
      <c r="B234" s="164"/>
      <c r="C234" s="30">
        <f t="shared" si="56"/>
        <v>0</v>
      </c>
      <c r="D234" s="30">
        <f t="shared" si="56"/>
        <v>0</v>
      </c>
      <c r="E234" s="30">
        <f t="shared" si="56"/>
        <v>0</v>
      </c>
      <c r="F234" s="169"/>
      <c r="G234" s="169"/>
      <c r="H234" s="40">
        <f t="shared" si="57"/>
        <v>0</v>
      </c>
      <c r="I234" s="172"/>
      <c r="J234" s="147"/>
      <c r="K234" s="147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</row>
    <row r="235" spans="1:86" s="11" customFormat="1" ht="11.25" customHeight="1" x14ac:dyDescent="0.2">
      <c r="A235" s="177" t="s">
        <v>7</v>
      </c>
      <c r="B235" s="178"/>
      <c r="C235" s="32">
        <f t="shared" si="56"/>
        <v>0</v>
      </c>
      <c r="D235" s="32">
        <f t="shared" si="56"/>
        <v>0</v>
      </c>
      <c r="E235" s="32">
        <f t="shared" si="56"/>
        <v>0</v>
      </c>
      <c r="F235" s="186"/>
      <c r="G235" s="186"/>
      <c r="H235" s="41">
        <f t="shared" si="57"/>
        <v>0</v>
      </c>
      <c r="I235" s="173"/>
      <c r="J235" s="147"/>
      <c r="K235" s="147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</row>
    <row r="236" spans="1:86" s="11" customFormat="1" ht="22.5" customHeight="1" x14ac:dyDescent="0.2">
      <c r="A236" s="39" t="s">
        <v>95</v>
      </c>
      <c r="B236" s="165" t="s">
        <v>150</v>
      </c>
      <c r="C236" s="166"/>
      <c r="D236" s="166"/>
      <c r="E236" s="166"/>
      <c r="F236" s="166"/>
      <c r="G236" s="166"/>
      <c r="H236" s="166"/>
      <c r="I236" s="167"/>
      <c r="J236" s="147"/>
      <c r="K236" s="147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</row>
    <row r="237" spans="1:86" s="11" customFormat="1" ht="9.75" customHeight="1" x14ac:dyDescent="0.2">
      <c r="A237" s="179" t="s">
        <v>5</v>
      </c>
      <c r="B237" s="180"/>
      <c r="C237" s="35">
        <f>SUM(C238:C243)</f>
        <v>11380</v>
      </c>
      <c r="D237" s="35">
        <f t="shared" ref="D237:E237" si="58">SUM(D238:D243)</f>
        <v>11380</v>
      </c>
      <c r="E237" s="35">
        <f t="shared" si="58"/>
        <v>11380</v>
      </c>
      <c r="F237" s="181">
        <v>44197</v>
      </c>
      <c r="G237" s="181">
        <v>44561</v>
      </c>
      <c r="H237" s="35">
        <f>SUM(H238:H243)</f>
        <v>11380</v>
      </c>
      <c r="I237" s="174" t="s">
        <v>197</v>
      </c>
      <c r="J237" s="147"/>
      <c r="K237" s="147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</row>
    <row r="238" spans="1:86" s="11" customFormat="1" ht="11.25" customHeight="1" x14ac:dyDescent="0.2">
      <c r="A238" s="179" t="s">
        <v>1</v>
      </c>
      <c r="B238" s="180"/>
      <c r="C238" s="67"/>
      <c r="D238" s="67">
        <v>0</v>
      </c>
      <c r="E238" s="67"/>
      <c r="F238" s="182"/>
      <c r="G238" s="182"/>
      <c r="H238" s="31"/>
      <c r="I238" s="175"/>
      <c r="J238" s="147"/>
      <c r="K238" s="147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</row>
    <row r="239" spans="1:86" s="11" customFormat="1" ht="11.25" customHeight="1" x14ac:dyDescent="0.2">
      <c r="A239" s="179" t="s">
        <v>2</v>
      </c>
      <c r="B239" s="180"/>
      <c r="C239" s="67">
        <f>7000+3300+1080</f>
        <v>11380</v>
      </c>
      <c r="D239" s="67">
        <f t="shared" ref="D239:E239" si="59">7000+3300+1080</f>
        <v>11380</v>
      </c>
      <c r="E239" s="67">
        <f t="shared" si="59"/>
        <v>11380</v>
      </c>
      <c r="F239" s="182"/>
      <c r="G239" s="182"/>
      <c r="H239" s="67">
        <f>7000+3300+1080</f>
        <v>11380</v>
      </c>
      <c r="I239" s="175"/>
      <c r="J239" s="147"/>
      <c r="K239" s="147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</row>
    <row r="240" spans="1:86" s="11" customFormat="1" ht="11.25" customHeight="1" x14ac:dyDescent="0.2">
      <c r="A240" s="179" t="s">
        <v>3</v>
      </c>
      <c r="B240" s="180"/>
      <c r="C240" s="67"/>
      <c r="D240" s="67"/>
      <c r="E240" s="67"/>
      <c r="F240" s="182"/>
      <c r="G240" s="182"/>
      <c r="H240" s="31"/>
      <c r="I240" s="175"/>
      <c r="J240" s="147"/>
      <c r="K240" s="147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</row>
    <row r="241" spans="1:86" s="11" customFormat="1" ht="11.25" customHeight="1" x14ac:dyDescent="0.2">
      <c r="A241" s="179" t="s">
        <v>4</v>
      </c>
      <c r="B241" s="180"/>
      <c r="C241" s="67"/>
      <c r="D241" s="67"/>
      <c r="E241" s="67"/>
      <c r="F241" s="182"/>
      <c r="G241" s="182"/>
      <c r="H241" s="31"/>
      <c r="I241" s="175"/>
      <c r="J241" s="147"/>
      <c r="K241" s="147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</row>
    <row r="242" spans="1:86" s="11" customFormat="1" ht="11.25" customHeight="1" x14ac:dyDescent="0.2">
      <c r="A242" s="179" t="s">
        <v>6</v>
      </c>
      <c r="B242" s="180"/>
      <c r="C242" s="67"/>
      <c r="D242" s="67"/>
      <c r="E242" s="67"/>
      <c r="F242" s="182"/>
      <c r="G242" s="182"/>
      <c r="H242" s="31"/>
      <c r="I242" s="175"/>
      <c r="J242" s="147"/>
      <c r="K242" s="147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</row>
    <row r="243" spans="1:86" s="11" customFormat="1" ht="15" customHeight="1" x14ac:dyDescent="0.2">
      <c r="A243" s="179" t="s">
        <v>7</v>
      </c>
      <c r="B243" s="180"/>
      <c r="C243" s="67"/>
      <c r="D243" s="67"/>
      <c r="E243" s="67"/>
      <c r="F243" s="183"/>
      <c r="G243" s="183"/>
      <c r="H243" s="31"/>
      <c r="I243" s="176"/>
      <c r="J243" s="147"/>
      <c r="K243" s="147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  <c r="BN243" s="6"/>
      <c r="BO243" s="6"/>
      <c r="BP243" s="6"/>
      <c r="BQ243" s="6"/>
      <c r="BR243" s="6"/>
      <c r="BS243" s="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</row>
    <row r="244" spans="1:86" s="11" customFormat="1" ht="56.25" x14ac:dyDescent="0.2">
      <c r="A244" s="53" t="s">
        <v>144</v>
      </c>
      <c r="B244" s="195" t="s">
        <v>196</v>
      </c>
      <c r="C244" s="196"/>
      <c r="D244" s="196"/>
      <c r="E244" s="197"/>
      <c r="F244" s="54" t="s">
        <v>37</v>
      </c>
      <c r="G244" s="54" t="s">
        <v>37</v>
      </c>
      <c r="H244" s="33"/>
      <c r="I244" s="151"/>
      <c r="J244" s="147"/>
      <c r="K244" s="147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</row>
    <row r="245" spans="1:86" s="17" customFormat="1" ht="22.5" customHeight="1" x14ac:dyDescent="0.2">
      <c r="A245" s="39" t="s">
        <v>81</v>
      </c>
      <c r="B245" s="165" t="s">
        <v>91</v>
      </c>
      <c r="C245" s="166"/>
      <c r="D245" s="166"/>
      <c r="E245" s="166"/>
      <c r="F245" s="166"/>
      <c r="G245" s="166"/>
      <c r="H245" s="166"/>
      <c r="I245" s="167"/>
      <c r="J245" s="147"/>
      <c r="K245" s="147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</row>
    <row r="246" spans="1:86" s="11" customFormat="1" ht="11.25" customHeight="1" x14ac:dyDescent="0.2">
      <c r="A246" s="163" t="s">
        <v>5</v>
      </c>
      <c r="B246" s="164"/>
      <c r="C246" s="30">
        <f>SUM(C254,C263)</f>
        <v>13658.383839999999</v>
      </c>
      <c r="D246" s="30">
        <f t="shared" ref="D246:E246" si="60">SUM(D254,D263)</f>
        <v>13658.383839999999</v>
      </c>
      <c r="E246" s="30">
        <f t="shared" si="60"/>
        <v>13658.383839999999</v>
      </c>
      <c r="F246" s="168">
        <v>44197</v>
      </c>
      <c r="G246" s="168">
        <v>44561</v>
      </c>
      <c r="H246" s="40">
        <f>SUM(H254,H263)</f>
        <v>13658.653839999999</v>
      </c>
      <c r="I246" s="171" t="s">
        <v>126</v>
      </c>
      <c r="J246" s="147"/>
      <c r="K246" s="147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</row>
    <row r="247" spans="1:86" s="11" customFormat="1" ht="11.25" customHeight="1" x14ac:dyDescent="0.2">
      <c r="A247" s="163" t="s">
        <v>1</v>
      </c>
      <c r="B247" s="164"/>
      <c r="C247" s="30">
        <f t="shared" ref="C247:E252" si="61">SUM(C255,C264)</f>
        <v>13521.8</v>
      </c>
      <c r="D247" s="30">
        <f t="shared" si="61"/>
        <v>13521.8</v>
      </c>
      <c r="E247" s="30">
        <f>SUM(E255,E264)</f>
        <v>13521.8</v>
      </c>
      <c r="F247" s="169"/>
      <c r="G247" s="169"/>
      <c r="H247" s="40">
        <f t="shared" ref="H247" si="62">SUM(H255,H264)</f>
        <v>13521.8</v>
      </c>
      <c r="I247" s="172"/>
      <c r="J247" s="147"/>
      <c r="K247" s="147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</row>
    <row r="248" spans="1:86" s="11" customFormat="1" ht="11.25" customHeight="1" x14ac:dyDescent="0.2">
      <c r="A248" s="163" t="s">
        <v>2</v>
      </c>
      <c r="B248" s="164"/>
      <c r="C248" s="30">
        <f t="shared" si="61"/>
        <v>136.58384000000001</v>
      </c>
      <c r="D248" s="40">
        <f t="shared" si="61"/>
        <v>136.58384000000001</v>
      </c>
      <c r="E248" s="30">
        <f t="shared" si="61"/>
        <v>136.58384000000001</v>
      </c>
      <c r="F248" s="169"/>
      <c r="G248" s="169"/>
      <c r="H248" s="40">
        <v>85.139799999999994</v>
      </c>
      <c r="I248" s="172"/>
      <c r="J248" s="147"/>
      <c r="K248" s="147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</row>
    <row r="249" spans="1:86" s="11" customFormat="1" ht="11.25" customHeight="1" x14ac:dyDescent="0.2">
      <c r="A249" s="163" t="s">
        <v>3</v>
      </c>
      <c r="B249" s="164"/>
      <c r="C249" s="30">
        <f t="shared" si="61"/>
        <v>0</v>
      </c>
      <c r="D249" s="30">
        <f t="shared" si="61"/>
        <v>0</v>
      </c>
      <c r="E249" s="30">
        <f t="shared" si="61"/>
        <v>0</v>
      </c>
      <c r="F249" s="169"/>
      <c r="G249" s="169"/>
      <c r="H249" s="40">
        <f t="shared" ref="H249:H252" si="63">SUM(H257,H266)</f>
        <v>0</v>
      </c>
      <c r="I249" s="172"/>
      <c r="J249" s="147"/>
      <c r="K249" s="147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</row>
    <row r="250" spans="1:86" s="11" customFormat="1" ht="11.25" customHeight="1" x14ac:dyDescent="0.2">
      <c r="A250" s="163" t="s">
        <v>4</v>
      </c>
      <c r="B250" s="164"/>
      <c r="C250" s="30">
        <f t="shared" si="61"/>
        <v>0</v>
      </c>
      <c r="D250" s="30">
        <f t="shared" si="61"/>
        <v>0</v>
      </c>
      <c r="E250" s="30">
        <f t="shared" si="61"/>
        <v>0</v>
      </c>
      <c r="F250" s="169"/>
      <c r="G250" s="169"/>
      <c r="H250" s="40">
        <f t="shared" si="63"/>
        <v>0</v>
      </c>
      <c r="I250" s="172"/>
      <c r="J250" s="147"/>
      <c r="K250" s="147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</row>
    <row r="251" spans="1:86" s="11" customFormat="1" ht="11.25" customHeight="1" x14ac:dyDescent="0.2">
      <c r="A251" s="163" t="s">
        <v>6</v>
      </c>
      <c r="B251" s="164"/>
      <c r="C251" s="30">
        <f t="shared" si="61"/>
        <v>0</v>
      </c>
      <c r="D251" s="30">
        <f t="shared" si="61"/>
        <v>0</v>
      </c>
      <c r="E251" s="30">
        <f t="shared" si="61"/>
        <v>0</v>
      </c>
      <c r="F251" s="169"/>
      <c r="G251" s="169"/>
      <c r="H251" s="40">
        <f t="shared" si="63"/>
        <v>0</v>
      </c>
      <c r="I251" s="172"/>
      <c r="J251" s="147"/>
      <c r="K251" s="147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  <c r="BS251" s="6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</row>
    <row r="252" spans="1:86" s="11" customFormat="1" ht="11.25" customHeight="1" x14ac:dyDescent="0.2">
      <c r="A252" s="177" t="s">
        <v>7</v>
      </c>
      <c r="B252" s="178"/>
      <c r="C252" s="32">
        <f t="shared" si="61"/>
        <v>0</v>
      </c>
      <c r="D252" s="32">
        <f t="shared" si="61"/>
        <v>0</v>
      </c>
      <c r="E252" s="32">
        <f t="shared" si="61"/>
        <v>0</v>
      </c>
      <c r="F252" s="186"/>
      <c r="G252" s="186"/>
      <c r="H252" s="41">
        <f t="shared" si="63"/>
        <v>0</v>
      </c>
      <c r="I252" s="173"/>
      <c r="J252" s="147"/>
      <c r="K252" s="147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</row>
    <row r="253" spans="1:86" s="11" customFormat="1" ht="22.5" customHeight="1" x14ac:dyDescent="0.2">
      <c r="A253" s="39" t="s">
        <v>82</v>
      </c>
      <c r="B253" s="165" t="s">
        <v>151</v>
      </c>
      <c r="C253" s="166"/>
      <c r="D253" s="166"/>
      <c r="E253" s="166"/>
      <c r="F253" s="166"/>
      <c r="G253" s="166"/>
      <c r="H253" s="166"/>
      <c r="I253" s="167"/>
      <c r="J253" s="147"/>
      <c r="K253" s="147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</row>
    <row r="254" spans="1:86" s="11" customFormat="1" ht="9.75" customHeight="1" x14ac:dyDescent="0.2">
      <c r="A254" s="179" t="s">
        <v>5</v>
      </c>
      <c r="B254" s="180"/>
      <c r="C254" s="152">
        <f>SUM(C255:C260)</f>
        <v>0</v>
      </c>
      <c r="D254" s="152">
        <f t="shared" ref="D254:E254" si="64">SUM(D255:D260)</f>
        <v>0</v>
      </c>
      <c r="E254" s="152">
        <f t="shared" si="64"/>
        <v>0</v>
      </c>
      <c r="F254" s="181">
        <v>44197</v>
      </c>
      <c r="G254" s="181">
        <v>44561</v>
      </c>
      <c r="H254" s="35">
        <f t="shared" ref="H254" si="65">SUM(H255:H260)</f>
        <v>0</v>
      </c>
      <c r="I254" s="174" t="s">
        <v>229</v>
      </c>
      <c r="J254" s="147"/>
      <c r="K254" s="147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  <c r="BS254" s="6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</row>
    <row r="255" spans="1:86" s="11" customFormat="1" ht="11.25" customHeight="1" x14ac:dyDescent="0.2">
      <c r="A255" s="179" t="s">
        <v>1</v>
      </c>
      <c r="B255" s="180"/>
      <c r="C255" s="160"/>
      <c r="D255" s="160">
        <v>0</v>
      </c>
      <c r="E255" s="160"/>
      <c r="F255" s="182"/>
      <c r="G255" s="182"/>
      <c r="H255" s="31"/>
      <c r="I255" s="175"/>
      <c r="J255" s="147"/>
      <c r="K255" s="147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</row>
    <row r="256" spans="1:86" s="11" customFormat="1" ht="11.25" customHeight="1" x14ac:dyDescent="0.2">
      <c r="A256" s="179" t="s">
        <v>2</v>
      </c>
      <c r="B256" s="180"/>
      <c r="C256" s="160"/>
      <c r="D256" s="160"/>
      <c r="E256" s="160"/>
      <c r="F256" s="182"/>
      <c r="G256" s="182"/>
      <c r="H256" s="31"/>
      <c r="I256" s="175"/>
      <c r="J256" s="147"/>
      <c r="K256" s="147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  <c r="BS256" s="6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</row>
    <row r="257" spans="1:86" s="11" customFormat="1" ht="11.25" customHeight="1" x14ac:dyDescent="0.2">
      <c r="A257" s="179" t="s">
        <v>3</v>
      </c>
      <c r="B257" s="180"/>
      <c r="C257" s="160"/>
      <c r="D257" s="160"/>
      <c r="E257" s="160"/>
      <c r="F257" s="182"/>
      <c r="G257" s="182"/>
      <c r="H257" s="31"/>
      <c r="I257" s="175"/>
      <c r="J257" s="147"/>
      <c r="K257" s="147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  <c r="BL257" s="6"/>
      <c r="BM257" s="6"/>
      <c r="BN257" s="6"/>
      <c r="BO257" s="6"/>
      <c r="BP257" s="6"/>
      <c r="BQ257" s="6"/>
      <c r="BR257" s="6"/>
      <c r="BS257" s="6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</row>
    <row r="258" spans="1:86" s="11" customFormat="1" ht="11.25" customHeight="1" x14ac:dyDescent="0.2">
      <c r="A258" s="179" t="s">
        <v>4</v>
      </c>
      <c r="B258" s="180"/>
      <c r="C258" s="160"/>
      <c r="D258" s="160"/>
      <c r="E258" s="160"/>
      <c r="F258" s="182"/>
      <c r="G258" s="182"/>
      <c r="H258" s="31"/>
      <c r="I258" s="175"/>
      <c r="J258" s="147"/>
      <c r="K258" s="147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  <c r="BN258" s="6"/>
      <c r="BO258" s="6"/>
      <c r="BP258" s="6"/>
      <c r="BQ258" s="6"/>
      <c r="BR258" s="6"/>
      <c r="BS258" s="6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</row>
    <row r="259" spans="1:86" s="11" customFormat="1" ht="11.25" customHeight="1" x14ac:dyDescent="0.2">
      <c r="A259" s="179" t="s">
        <v>6</v>
      </c>
      <c r="B259" s="180"/>
      <c r="C259" s="160"/>
      <c r="D259" s="160"/>
      <c r="E259" s="160"/>
      <c r="F259" s="182"/>
      <c r="G259" s="182"/>
      <c r="H259" s="31"/>
      <c r="I259" s="175"/>
      <c r="J259" s="147"/>
      <c r="K259" s="147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  <c r="BR259" s="6"/>
      <c r="BS259" s="6"/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</row>
    <row r="260" spans="1:86" s="11" customFormat="1" ht="75.75" customHeight="1" x14ac:dyDescent="0.2">
      <c r="A260" s="179" t="s">
        <v>7</v>
      </c>
      <c r="B260" s="180"/>
      <c r="C260" s="160"/>
      <c r="D260" s="160"/>
      <c r="E260" s="160"/>
      <c r="F260" s="183"/>
      <c r="G260" s="183"/>
      <c r="H260" s="31"/>
      <c r="I260" s="176"/>
      <c r="J260" s="147"/>
      <c r="K260" s="147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  <c r="BR260" s="6"/>
      <c r="BS260" s="6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</row>
    <row r="261" spans="1:86" s="11" customFormat="1" ht="33.75" x14ac:dyDescent="0.2">
      <c r="A261" s="53" t="s">
        <v>11</v>
      </c>
      <c r="B261" s="195" t="s">
        <v>152</v>
      </c>
      <c r="C261" s="196"/>
      <c r="D261" s="196"/>
      <c r="E261" s="197"/>
      <c r="F261" s="54" t="s">
        <v>37</v>
      </c>
      <c r="G261" s="54" t="s">
        <v>234</v>
      </c>
      <c r="H261" s="54" t="s">
        <v>37</v>
      </c>
      <c r="I261" s="151" t="s">
        <v>235</v>
      </c>
      <c r="J261" s="147"/>
      <c r="K261" s="147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  <c r="BR261" s="6"/>
      <c r="BS261" s="6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</row>
    <row r="262" spans="1:86" s="11" customFormat="1" ht="33.75" customHeight="1" x14ac:dyDescent="0.2">
      <c r="A262" s="39" t="s">
        <v>189</v>
      </c>
      <c r="B262" s="165" t="s">
        <v>153</v>
      </c>
      <c r="C262" s="166"/>
      <c r="D262" s="166"/>
      <c r="E262" s="166"/>
      <c r="F262" s="166"/>
      <c r="G262" s="166"/>
      <c r="H262" s="166"/>
      <c r="I262" s="167"/>
      <c r="J262" s="147"/>
      <c r="K262" s="147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  <c r="BI262" s="6"/>
      <c r="BJ262" s="6"/>
      <c r="BK262" s="6"/>
      <c r="BL262" s="6"/>
      <c r="BM262" s="6"/>
      <c r="BN262" s="6"/>
      <c r="BO262" s="6"/>
      <c r="BP262" s="6"/>
      <c r="BQ262" s="6"/>
      <c r="BR262" s="6"/>
      <c r="BS262" s="6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</row>
    <row r="263" spans="1:86" s="11" customFormat="1" ht="11.25" customHeight="1" x14ac:dyDescent="0.2">
      <c r="A263" s="163" t="s">
        <v>5</v>
      </c>
      <c r="B263" s="164"/>
      <c r="C263" s="34">
        <f>SUM(C264:C269)</f>
        <v>13658.383839999999</v>
      </c>
      <c r="D263" s="34">
        <f t="shared" ref="D263:E263" si="66">SUM(D264:D269)</f>
        <v>13658.383839999999</v>
      </c>
      <c r="E263" s="34">
        <f t="shared" si="66"/>
        <v>13658.383839999999</v>
      </c>
      <c r="F263" s="168">
        <v>44197</v>
      </c>
      <c r="G263" s="168">
        <v>44546</v>
      </c>
      <c r="H263" s="60">
        <f>SUM(H264:H269)</f>
        <v>13658.653839999999</v>
      </c>
      <c r="I263" s="171" t="s">
        <v>195</v>
      </c>
      <c r="J263" s="147"/>
      <c r="K263" s="147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  <c r="BH263" s="6"/>
      <c r="BI263" s="6"/>
      <c r="BJ263" s="6"/>
      <c r="BK263" s="6"/>
      <c r="BL263" s="6"/>
      <c r="BM263" s="6"/>
      <c r="BN263" s="6"/>
      <c r="BO263" s="6"/>
      <c r="BP263" s="6"/>
      <c r="BQ263" s="6"/>
      <c r="BR263" s="6"/>
      <c r="BS263" s="6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</row>
    <row r="264" spans="1:86" s="11" customFormat="1" ht="11.25" customHeight="1" x14ac:dyDescent="0.2">
      <c r="A264" s="163" t="s">
        <v>1</v>
      </c>
      <c r="B264" s="164"/>
      <c r="C264" s="30">
        <f>13521.8</f>
        <v>13521.8</v>
      </c>
      <c r="D264" s="30">
        <f t="shared" ref="D264:E264" si="67">13521.8</f>
        <v>13521.8</v>
      </c>
      <c r="E264" s="30">
        <f t="shared" si="67"/>
        <v>13521.8</v>
      </c>
      <c r="F264" s="169"/>
      <c r="G264" s="169"/>
      <c r="H264" s="44">
        <f>8428.8402+5092.9598</f>
        <v>13521.8</v>
      </c>
      <c r="I264" s="172"/>
      <c r="J264" s="147"/>
      <c r="K264" s="147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  <c r="BI264" s="6"/>
      <c r="BJ264" s="6"/>
      <c r="BK264" s="6"/>
      <c r="BL264" s="6"/>
      <c r="BM264" s="6"/>
      <c r="BN264" s="6"/>
      <c r="BO264" s="6"/>
      <c r="BP264" s="6"/>
      <c r="BQ264" s="6"/>
      <c r="BR264" s="6"/>
      <c r="BS264" s="6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</row>
    <row r="265" spans="1:86" s="11" customFormat="1" ht="11.25" customHeight="1" x14ac:dyDescent="0.2">
      <c r="A265" s="163" t="s">
        <v>2</v>
      </c>
      <c r="B265" s="164"/>
      <c r="C265" s="30">
        <v>136.58384000000001</v>
      </c>
      <c r="D265" s="40">
        <v>136.58384000000001</v>
      </c>
      <c r="E265" s="40">
        <v>136.58384000000001</v>
      </c>
      <c r="F265" s="169"/>
      <c r="G265" s="169"/>
      <c r="H265" s="44">
        <v>136.85383999999999</v>
      </c>
      <c r="I265" s="172"/>
      <c r="J265" s="147"/>
      <c r="K265" s="147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/>
      <c r="BN265" s="6"/>
      <c r="BO265" s="6"/>
      <c r="BP265" s="6"/>
      <c r="BQ265" s="6"/>
      <c r="BR265" s="6"/>
      <c r="BS265" s="6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</row>
    <row r="266" spans="1:86" s="11" customFormat="1" ht="11.25" customHeight="1" x14ac:dyDescent="0.2">
      <c r="A266" s="163" t="s">
        <v>3</v>
      </c>
      <c r="B266" s="164"/>
      <c r="C266" s="30"/>
      <c r="D266" s="30"/>
      <c r="E266" s="30"/>
      <c r="F266" s="169"/>
      <c r="G266" s="169"/>
      <c r="H266" s="44"/>
      <c r="I266" s="172"/>
      <c r="J266" s="147"/>
      <c r="K266" s="147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  <c r="BS266" s="6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</row>
    <row r="267" spans="1:86" s="11" customFormat="1" ht="11.25" customHeight="1" x14ac:dyDescent="0.2">
      <c r="A267" s="163" t="s">
        <v>4</v>
      </c>
      <c r="B267" s="164"/>
      <c r="C267" s="30"/>
      <c r="D267" s="30"/>
      <c r="E267" s="30"/>
      <c r="F267" s="169"/>
      <c r="G267" s="169"/>
      <c r="H267" s="44"/>
      <c r="I267" s="172"/>
      <c r="J267" s="147"/>
      <c r="K267" s="147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  <c r="BI267" s="6"/>
      <c r="BJ267" s="6"/>
      <c r="BK267" s="6"/>
      <c r="BL267" s="6"/>
      <c r="BM267" s="6"/>
      <c r="BN267" s="6"/>
      <c r="BO267" s="6"/>
      <c r="BP267" s="6"/>
      <c r="BQ267" s="6"/>
      <c r="BR267" s="6"/>
      <c r="BS267" s="6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</row>
    <row r="268" spans="1:86" s="11" customFormat="1" ht="11.25" customHeight="1" x14ac:dyDescent="0.2">
      <c r="A268" s="163" t="s">
        <v>6</v>
      </c>
      <c r="B268" s="164"/>
      <c r="C268" s="30"/>
      <c r="D268" s="30"/>
      <c r="E268" s="30"/>
      <c r="F268" s="169"/>
      <c r="G268" s="169"/>
      <c r="H268" s="44"/>
      <c r="I268" s="172"/>
      <c r="J268" s="147"/>
      <c r="K268" s="147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  <c r="BM268" s="6"/>
      <c r="BN268" s="6"/>
      <c r="BO268" s="6"/>
      <c r="BP268" s="6"/>
      <c r="BQ268" s="6"/>
      <c r="BR268" s="6"/>
      <c r="BS268" s="6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</row>
    <row r="269" spans="1:86" s="11" customFormat="1" ht="104.25" customHeight="1" x14ac:dyDescent="0.2">
      <c r="A269" s="163" t="s">
        <v>154</v>
      </c>
      <c r="B269" s="164"/>
      <c r="C269" s="30"/>
      <c r="D269" s="30"/>
      <c r="E269" s="30"/>
      <c r="F269" s="170"/>
      <c r="G269" s="170"/>
      <c r="H269" s="44"/>
      <c r="I269" s="212"/>
      <c r="J269" s="147"/>
      <c r="K269" s="147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  <c r="BN269" s="6"/>
      <c r="BO269" s="6"/>
      <c r="BP269" s="6"/>
      <c r="BQ269" s="6"/>
      <c r="BR269" s="6"/>
      <c r="BS269" s="6"/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</row>
    <row r="270" spans="1:86" s="11" customFormat="1" ht="94.5" customHeight="1" x14ac:dyDescent="0.2">
      <c r="A270" s="45" t="s">
        <v>155</v>
      </c>
      <c r="B270" s="201" t="s">
        <v>156</v>
      </c>
      <c r="C270" s="202"/>
      <c r="D270" s="202"/>
      <c r="E270" s="164"/>
      <c r="F270" s="61" t="s">
        <v>37</v>
      </c>
      <c r="G270" s="61" t="s">
        <v>157</v>
      </c>
      <c r="H270" s="61" t="s">
        <v>37</v>
      </c>
      <c r="I270" s="62" t="s">
        <v>228</v>
      </c>
      <c r="J270" s="147"/>
      <c r="K270" s="147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  <c r="BN270" s="6"/>
      <c r="BO270" s="6"/>
      <c r="BP270" s="6"/>
      <c r="BQ270" s="6"/>
      <c r="BR270" s="6"/>
      <c r="BS270" s="6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</row>
    <row r="271" spans="1:86" s="11" customFormat="1" ht="67.5" customHeight="1" x14ac:dyDescent="0.2">
      <c r="A271" s="53" t="s">
        <v>80</v>
      </c>
      <c r="B271" s="195" t="s">
        <v>158</v>
      </c>
      <c r="C271" s="196"/>
      <c r="D271" s="196"/>
      <c r="E271" s="197"/>
      <c r="F271" s="54" t="s">
        <v>37</v>
      </c>
      <c r="G271" s="54" t="s">
        <v>226</v>
      </c>
      <c r="H271" s="54" t="s">
        <v>37</v>
      </c>
      <c r="I271" s="151" t="s">
        <v>227</v>
      </c>
      <c r="J271" s="147"/>
      <c r="K271" s="147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  <c r="BN271" s="6"/>
      <c r="BO271" s="6"/>
      <c r="BP271" s="6"/>
      <c r="BQ271" s="6"/>
      <c r="BR271" s="6"/>
      <c r="BS271" s="6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</row>
    <row r="272" spans="1:86" s="17" customFormat="1" ht="22.5" x14ac:dyDescent="0.2">
      <c r="A272" s="39" t="s">
        <v>84</v>
      </c>
      <c r="B272" s="165" t="s">
        <v>83</v>
      </c>
      <c r="C272" s="166"/>
      <c r="D272" s="166"/>
      <c r="E272" s="166"/>
      <c r="F272" s="166"/>
      <c r="G272" s="166"/>
      <c r="H272" s="166"/>
      <c r="I272" s="167"/>
      <c r="J272" s="147"/>
      <c r="K272" s="147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</row>
    <row r="273" spans="1:86" s="11" customFormat="1" ht="9.75" customHeight="1" x14ac:dyDescent="0.2">
      <c r="A273" s="163" t="s">
        <v>5</v>
      </c>
      <c r="B273" s="164"/>
      <c r="C273" s="63">
        <f t="shared" ref="C273:E273" si="68">SUM(C274:C279)</f>
        <v>0</v>
      </c>
      <c r="D273" s="63">
        <f t="shared" si="68"/>
        <v>0</v>
      </c>
      <c r="E273" s="63">
        <f t="shared" si="68"/>
        <v>0</v>
      </c>
      <c r="F273" s="181">
        <v>44197</v>
      </c>
      <c r="G273" s="181">
        <v>44561</v>
      </c>
      <c r="H273" s="64">
        <f>SUM(H274:H279)</f>
        <v>0</v>
      </c>
      <c r="I273" s="198" t="s">
        <v>159</v>
      </c>
      <c r="J273" s="147"/>
      <c r="K273" s="147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  <c r="BN273" s="6"/>
      <c r="BO273" s="6"/>
      <c r="BP273" s="6"/>
      <c r="BQ273" s="6"/>
      <c r="BR273" s="6"/>
      <c r="BS273" s="6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</row>
    <row r="274" spans="1:86" s="11" customFormat="1" ht="11.25" customHeight="1" x14ac:dyDescent="0.2">
      <c r="A274" s="163" t="s">
        <v>1</v>
      </c>
      <c r="B274" s="164"/>
      <c r="C274" s="30"/>
      <c r="D274" s="30"/>
      <c r="E274" s="30"/>
      <c r="F274" s="182"/>
      <c r="G274" s="182"/>
      <c r="H274" s="65"/>
      <c r="I274" s="199"/>
      <c r="J274" s="147"/>
      <c r="K274" s="147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  <c r="BI274" s="6"/>
      <c r="BJ274" s="6"/>
      <c r="BK274" s="6"/>
      <c r="BL274" s="6"/>
      <c r="BM274" s="6"/>
      <c r="BN274" s="6"/>
      <c r="BO274" s="6"/>
      <c r="BP274" s="6"/>
      <c r="BQ274" s="6"/>
      <c r="BR274" s="6"/>
      <c r="BS274" s="6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</row>
    <row r="275" spans="1:86" s="11" customFormat="1" ht="11.25" customHeight="1" x14ac:dyDescent="0.2">
      <c r="A275" s="163" t="s">
        <v>2</v>
      </c>
      <c r="B275" s="164"/>
      <c r="C275" s="30"/>
      <c r="D275" s="30"/>
      <c r="E275" s="30"/>
      <c r="F275" s="182"/>
      <c r="G275" s="182"/>
      <c r="H275" s="65"/>
      <c r="I275" s="199"/>
      <c r="J275" s="147"/>
      <c r="K275" s="147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  <c r="BI275" s="6"/>
      <c r="BJ275" s="6"/>
      <c r="BK275" s="6"/>
      <c r="BL275" s="6"/>
      <c r="BM275" s="6"/>
      <c r="BN275" s="6"/>
      <c r="BO275" s="6"/>
      <c r="BP275" s="6"/>
      <c r="BQ275" s="6"/>
      <c r="BR275" s="6"/>
      <c r="BS275" s="6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</row>
    <row r="276" spans="1:86" s="11" customFormat="1" ht="11.25" customHeight="1" x14ac:dyDescent="0.2">
      <c r="A276" s="163" t="s">
        <v>3</v>
      </c>
      <c r="B276" s="164"/>
      <c r="C276" s="30"/>
      <c r="D276" s="30"/>
      <c r="E276" s="30"/>
      <c r="F276" s="182"/>
      <c r="G276" s="182"/>
      <c r="H276" s="65"/>
      <c r="I276" s="199"/>
      <c r="J276" s="147"/>
      <c r="K276" s="147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  <c r="BI276" s="6"/>
      <c r="BJ276" s="6"/>
      <c r="BK276" s="6"/>
      <c r="BL276" s="6"/>
      <c r="BM276" s="6"/>
      <c r="BN276" s="6"/>
      <c r="BO276" s="6"/>
      <c r="BP276" s="6"/>
      <c r="BQ276" s="6"/>
      <c r="BR276" s="6"/>
      <c r="BS276" s="6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</row>
    <row r="277" spans="1:86" s="11" customFormat="1" ht="11.25" customHeight="1" x14ac:dyDescent="0.2">
      <c r="A277" s="163" t="s">
        <v>4</v>
      </c>
      <c r="B277" s="164"/>
      <c r="C277" s="30"/>
      <c r="D277" s="30"/>
      <c r="E277" s="30"/>
      <c r="F277" s="182"/>
      <c r="G277" s="182"/>
      <c r="H277" s="65"/>
      <c r="I277" s="199"/>
      <c r="J277" s="147"/>
      <c r="K277" s="147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  <c r="BH277" s="6"/>
      <c r="BI277" s="6"/>
      <c r="BJ277" s="6"/>
      <c r="BK277" s="6"/>
      <c r="BL277" s="6"/>
      <c r="BM277" s="6"/>
      <c r="BN277" s="6"/>
      <c r="BO277" s="6"/>
      <c r="BP277" s="6"/>
      <c r="BQ277" s="6"/>
      <c r="BR277" s="6"/>
      <c r="BS277" s="6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</row>
    <row r="278" spans="1:86" s="11" customFormat="1" ht="11.25" customHeight="1" x14ac:dyDescent="0.2">
      <c r="A278" s="163" t="s">
        <v>6</v>
      </c>
      <c r="B278" s="164"/>
      <c r="C278" s="30"/>
      <c r="D278" s="30"/>
      <c r="E278" s="30"/>
      <c r="F278" s="182"/>
      <c r="G278" s="182"/>
      <c r="H278" s="65"/>
      <c r="I278" s="199"/>
      <c r="J278" s="147"/>
      <c r="K278" s="147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  <c r="BH278" s="6"/>
      <c r="BI278" s="6"/>
      <c r="BJ278" s="6"/>
      <c r="BK278" s="6"/>
      <c r="BL278" s="6"/>
      <c r="BM278" s="6"/>
      <c r="BN278" s="6"/>
      <c r="BO278" s="6"/>
      <c r="BP278" s="6"/>
      <c r="BQ278" s="6"/>
      <c r="BR278" s="6"/>
      <c r="BS278" s="6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  <c r="CH278" s="6"/>
    </row>
    <row r="279" spans="1:86" s="11" customFormat="1" ht="105" customHeight="1" x14ac:dyDescent="0.2">
      <c r="A279" s="177" t="s">
        <v>7</v>
      </c>
      <c r="B279" s="178"/>
      <c r="C279" s="32"/>
      <c r="D279" s="32"/>
      <c r="E279" s="32"/>
      <c r="F279" s="187"/>
      <c r="G279" s="187"/>
      <c r="H279" s="66"/>
      <c r="I279" s="200"/>
      <c r="J279" s="147"/>
      <c r="K279" s="147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  <c r="BS279" s="6"/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</row>
    <row r="280" spans="1:86" s="17" customFormat="1" ht="22.5" customHeight="1" x14ac:dyDescent="0.2">
      <c r="A280" s="39" t="s">
        <v>85</v>
      </c>
      <c r="B280" s="165" t="s">
        <v>88</v>
      </c>
      <c r="C280" s="166"/>
      <c r="D280" s="166"/>
      <c r="E280" s="166"/>
      <c r="F280" s="166"/>
      <c r="G280" s="166"/>
      <c r="H280" s="166"/>
      <c r="I280" s="167"/>
      <c r="J280" s="147"/>
      <c r="K280" s="147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</row>
    <row r="281" spans="1:86" s="11" customFormat="1" ht="9.75" customHeight="1" x14ac:dyDescent="0.2">
      <c r="A281" s="163" t="s">
        <v>5</v>
      </c>
      <c r="B281" s="164"/>
      <c r="C281" s="63">
        <f t="shared" ref="C281:E281" si="69">SUM(C282:C287)</f>
        <v>0</v>
      </c>
      <c r="D281" s="63">
        <f t="shared" si="69"/>
        <v>0</v>
      </c>
      <c r="E281" s="63">
        <f t="shared" si="69"/>
        <v>0</v>
      </c>
      <c r="F281" s="181"/>
      <c r="G281" s="181"/>
      <c r="H281" s="64">
        <f>SUM(H282:H287)</f>
        <v>0</v>
      </c>
      <c r="I281" s="171" t="s">
        <v>160</v>
      </c>
      <c r="J281" s="147"/>
      <c r="K281" s="147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  <c r="BR281" s="6"/>
      <c r="BS281" s="6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</row>
    <row r="282" spans="1:86" s="11" customFormat="1" ht="11.25" customHeight="1" x14ac:dyDescent="0.2">
      <c r="A282" s="163" t="s">
        <v>1</v>
      </c>
      <c r="B282" s="164"/>
      <c r="C282" s="30"/>
      <c r="D282" s="30"/>
      <c r="E282" s="30"/>
      <c r="F282" s="182"/>
      <c r="G282" s="182"/>
      <c r="H282" s="65"/>
      <c r="I282" s="172"/>
      <c r="J282" s="147"/>
      <c r="K282" s="147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  <c r="BN282" s="6"/>
      <c r="BO282" s="6"/>
      <c r="BP282" s="6"/>
      <c r="BQ282" s="6"/>
      <c r="BR282" s="6"/>
      <c r="BS282" s="6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</row>
    <row r="283" spans="1:86" s="11" customFormat="1" ht="11.25" customHeight="1" x14ac:dyDescent="0.2">
      <c r="A283" s="163" t="s">
        <v>2</v>
      </c>
      <c r="B283" s="164"/>
      <c r="C283" s="30"/>
      <c r="D283" s="30"/>
      <c r="E283" s="30"/>
      <c r="F283" s="182"/>
      <c r="G283" s="182"/>
      <c r="H283" s="65"/>
      <c r="I283" s="172"/>
      <c r="J283" s="147"/>
      <c r="K283" s="147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  <c r="BI283" s="6"/>
      <c r="BJ283" s="6"/>
      <c r="BK283" s="6"/>
      <c r="BL283" s="6"/>
      <c r="BM283" s="6"/>
      <c r="BN283" s="6"/>
      <c r="BO283" s="6"/>
      <c r="BP283" s="6"/>
      <c r="BQ283" s="6"/>
      <c r="BR283" s="6"/>
      <c r="BS283" s="6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</row>
    <row r="284" spans="1:86" s="11" customFormat="1" ht="11.25" customHeight="1" x14ac:dyDescent="0.2">
      <c r="A284" s="163" t="s">
        <v>3</v>
      </c>
      <c r="B284" s="164"/>
      <c r="C284" s="30"/>
      <c r="D284" s="30"/>
      <c r="E284" s="30"/>
      <c r="F284" s="182"/>
      <c r="G284" s="182"/>
      <c r="H284" s="65"/>
      <c r="I284" s="172"/>
      <c r="J284" s="147"/>
      <c r="K284" s="147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  <c r="BN284" s="6"/>
      <c r="BO284" s="6"/>
      <c r="BP284" s="6"/>
      <c r="BQ284" s="6"/>
      <c r="BR284" s="6"/>
      <c r="BS284" s="6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</row>
    <row r="285" spans="1:86" s="11" customFormat="1" ht="11.25" customHeight="1" x14ac:dyDescent="0.2">
      <c r="A285" s="163" t="s">
        <v>4</v>
      </c>
      <c r="B285" s="164"/>
      <c r="C285" s="30"/>
      <c r="D285" s="30"/>
      <c r="E285" s="30"/>
      <c r="F285" s="182"/>
      <c r="G285" s="182"/>
      <c r="H285" s="65"/>
      <c r="I285" s="172"/>
      <c r="J285" s="147"/>
      <c r="K285" s="147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  <c r="BS285" s="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</row>
    <row r="286" spans="1:86" s="11" customFormat="1" ht="11.25" customHeight="1" x14ac:dyDescent="0.2">
      <c r="A286" s="163" t="s">
        <v>6</v>
      </c>
      <c r="B286" s="164"/>
      <c r="C286" s="30"/>
      <c r="D286" s="30"/>
      <c r="E286" s="30"/>
      <c r="F286" s="182"/>
      <c r="G286" s="182"/>
      <c r="H286" s="65"/>
      <c r="I286" s="172"/>
      <c r="J286" s="147"/>
      <c r="K286" s="147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  <c r="BS286" s="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</row>
    <row r="287" spans="1:86" s="11" customFormat="1" ht="11.25" customHeight="1" x14ac:dyDescent="0.2">
      <c r="A287" s="177" t="s">
        <v>7</v>
      </c>
      <c r="B287" s="178"/>
      <c r="C287" s="32"/>
      <c r="D287" s="32"/>
      <c r="E287" s="32"/>
      <c r="F287" s="187"/>
      <c r="G287" s="187"/>
      <c r="H287" s="66"/>
      <c r="I287" s="173"/>
      <c r="J287" s="147"/>
      <c r="K287" s="147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  <c r="BN287" s="6"/>
      <c r="BO287" s="6"/>
      <c r="BP287" s="6"/>
      <c r="BQ287" s="6"/>
      <c r="BR287" s="6"/>
      <c r="BS287" s="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</row>
    <row r="288" spans="1:86" s="17" customFormat="1" ht="22.5" x14ac:dyDescent="0.2">
      <c r="A288" s="39" t="s">
        <v>86</v>
      </c>
      <c r="B288" s="165" t="s">
        <v>89</v>
      </c>
      <c r="C288" s="166"/>
      <c r="D288" s="166"/>
      <c r="E288" s="166"/>
      <c r="F288" s="166"/>
      <c r="G288" s="166"/>
      <c r="H288" s="166"/>
      <c r="I288" s="167"/>
      <c r="J288" s="147"/>
      <c r="K288" s="147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</row>
    <row r="289" spans="1:86" s="11" customFormat="1" ht="9.75" customHeight="1" x14ac:dyDescent="0.2">
      <c r="A289" s="163" t="s">
        <v>5</v>
      </c>
      <c r="B289" s="164"/>
      <c r="C289" s="63">
        <f t="shared" ref="C289:E289" si="70">SUM(C290:C295)</f>
        <v>0</v>
      </c>
      <c r="D289" s="63">
        <f t="shared" si="70"/>
        <v>0</v>
      </c>
      <c r="E289" s="63">
        <f t="shared" si="70"/>
        <v>0</v>
      </c>
      <c r="F289" s="181"/>
      <c r="G289" s="181"/>
      <c r="H289" s="64">
        <f>SUM(H290:H295)</f>
        <v>0</v>
      </c>
      <c r="I289" s="171" t="s">
        <v>160</v>
      </c>
      <c r="J289" s="147"/>
      <c r="K289" s="147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  <c r="BS289" s="6"/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</row>
    <row r="290" spans="1:86" s="11" customFormat="1" ht="11.25" customHeight="1" x14ac:dyDescent="0.2">
      <c r="A290" s="163" t="s">
        <v>1</v>
      </c>
      <c r="B290" s="164"/>
      <c r="C290" s="30"/>
      <c r="D290" s="30"/>
      <c r="E290" s="30"/>
      <c r="F290" s="182"/>
      <c r="G290" s="182"/>
      <c r="H290" s="65"/>
      <c r="I290" s="172"/>
      <c r="J290" s="147"/>
      <c r="K290" s="147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</row>
    <row r="291" spans="1:86" s="11" customFormat="1" ht="11.25" customHeight="1" x14ac:dyDescent="0.2">
      <c r="A291" s="163" t="s">
        <v>2</v>
      </c>
      <c r="B291" s="164"/>
      <c r="C291" s="30"/>
      <c r="D291" s="30"/>
      <c r="E291" s="30"/>
      <c r="F291" s="182"/>
      <c r="G291" s="182"/>
      <c r="H291" s="65"/>
      <c r="I291" s="172"/>
      <c r="J291" s="147"/>
      <c r="K291" s="147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  <c r="BS291" s="6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</row>
    <row r="292" spans="1:86" s="11" customFormat="1" ht="11.25" customHeight="1" x14ac:dyDescent="0.2">
      <c r="A292" s="163" t="s">
        <v>3</v>
      </c>
      <c r="B292" s="164"/>
      <c r="C292" s="30"/>
      <c r="D292" s="30"/>
      <c r="E292" s="30"/>
      <c r="F292" s="182"/>
      <c r="G292" s="182"/>
      <c r="H292" s="65"/>
      <c r="I292" s="172"/>
      <c r="J292" s="147"/>
      <c r="K292" s="147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  <c r="BR292" s="6"/>
      <c r="BS292" s="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</row>
    <row r="293" spans="1:86" s="11" customFormat="1" ht="11.25" customHeight="1" x14ac:dyDescent="0.2">
      <c r="A293" s="163" t="s">
        <v>4</v>
      </c>
      <c r="B293" s="164"/>
      <c r="C293" s="30"/>
      <c r="D293" s="30"/>
      <c r="E293" s="30"/>
      <c r="F293" s="182"/>
      <c r="G293" s="182"/>
      <c r="H293" s="65"/>
      <c r="I293" s="172"/>
      <c r="J293" s="147"/>
      <c r="K293" s="147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</row>
    <row r="294" spans="1:86" s="11" customFormat="1" ht="11.25" customHeight="1" x14ac:dyDescent="0.2">
      <c r="A294" s="163" t="s">
        <v>6</v>
      </c>
      <c r="B294" s="164"/>
      <c r="C294" s="30"/>
      <c r="D294" s="30"/>
      <c r="E294" s="30"/>
      <c r="F294" s="182"/>
      <c r="G294" s="182"/>
      <c r="H294" s="65"/>
      <c r="I294" s="172"/>
      <c r="J294" s="147"/>
      <c r="K294" s="147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  <c r="BR294" s="6"/>
      <c r="BS294" s="6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</row>
    <row r="295" spans="1:86" s="11" customFormat="1" ht="11.25" customHeight="1" x14ac:dyDescent="0.2">
      <c r="A295" s="177" t="s">
        <v>7</v>
      </c>
      <c r="B295" s="178"/>
      <c r="C295" s="32"/>
      <c r="D295" s="32"/>
      <c r="E295" s="32"/>
      <c r="F295" s="187"/>
      <c r="G295" s="187"/>
      <c r="H295" s="66"/>
      <c r="I295" s="173"/>
      <c r="J295" s="147"/>
      <c r="K295" s="147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  <c r="BS295" s="6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</row>
    <row r="296" spans="1:86" s="17" customFormat="1" ht="22.5" customHeight="1" x14ac:dyDescent="0.2">
      <c r="A296" s="39" t="s">
        <v>87</v>
      </c>
      <c r="B296" s="165" t="s">
        <v>90</v>
      </c>
      <c r="C296" s="166"/>
      <c r="D296" s="166"/>
      <c r="E296" s="166"/>
      <c r="F296" s="166"/>
      <c r="G296" s="166"/>
      <c r="H296" s="166"/>
      <c r="I296" s="167"/>
      <c r="J296" s="147"/>
      <c r="K296" s="147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</row>
    <row r="297" spans="1:86" s="11" customFormat="1" ht="9.75" customHeight="1" x14ac:dyDescent="0.2">
      <c r="A297" s="163" t="s">
        <v>5</v>
      </c>
      <c r="B297" s="164"/>
      <c r="C297" s="63">
        <f>SUM(C298:C303)</f>
        <v>0</v>
      </c>
      <c r="D297" s="63">
        <f t="shared" ref="D297:E297" si="71">SUM(D298:D303)</f>
        <v>0</v>
      </c>
      <c r="E297" s="63">
        <f t="shared" si="71"/>
        <v>0</v>
      </c>
      <c r="F297" s="181"/>
      <c r="G297" s="181"/>
      <c r="H297" s="64">
        <f>SUM(H298:H303)</f>
        <v>0</v>
      </c>
      <c r="I297" s="171" t="s">
        <v>160</v>
      </c>
      <c r="J297" s="147"/>
      <c r="K297" s="147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6"/>
      <c r="BM297" s="6"/>
      <c r="BN297" s="6"/>
      <c r="BO297" s="6"/>
      <c r="BP297" s="6"/>
      <c r="BQ297" s="6"/>
      <c r="BR297" s="6"/>
      <c r="BS297" s="6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</row>
    <row r="298" spans="1:86" s="11" customFormat="1" ht="9.75" customHeight="1" x14ac:dyDescent="0.2">
      <c r="A298" s="163" t="s">
        <v>1</v>
      </c>
      <c r="B298" s="164"/>
      <c r="C298" s="30"/>
      <c r="D298" s="30"/>
      <c r="E298" s="30"/>
      <c r="F298" s="182"/>
      <c r="G298" s="182"/>
      <c r="H298" s="67"/>
      <c r="I298" s="172"/>
      <c r="J298" s="147"/>
      <c r="K298" s="147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  <c r="BI298" s="6"/>
      <c r="BJ298" s="6"/>
      <c r="BK298" s="6"/>
      <c r="BL298" s="6"/>
      <c r="BM298" s="6"/>
      <c r="BN298" s="6"/>
      <c r="BO298" s="6"/>
      <c r="BP298" s="6"/>
      <c r="BQ298" s="6"/>
      <c r="BR298" s="6"/>
      <c r="BS298" s="6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</row>
    <row r="299" spans="1:86" s="11" customFormat="1" ht="9.75" customHeight="1" x14ac:dyDescent="0.2">
      <c r="A299" s="163" t="s">
        <v>2</v>
      </c>
      <c r="B299" s="164"/>
      <c r="C299" s="30"/>
      <c r="D299" s="30"/>
      <c r="E299" s="30"/>
      <c r="F299" s="182"/>
      <c r="G299" s="182"/>
      <c r="H299" s="67"/>
      <c r="I299" s="172"/>
      <c r="J299" s="147"/>
      <c r="K299" s="147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  <c r="BR299" s="6"/>
      <c r="BS299" s="6"/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</row>
    <row r="300" spans="1:86" s="11" customFormat="1" ht="9.75" customHeight="1" x14ac:dyDescent="0.2">
      <c r="A300" s="163" t="s">
        <v>3</v>
      </c>
      <c r="B300" s="164"/>
      <c r="C300" s="30"/>
      <c r="D300" s="30"/>
      <c r="E300" s="30"/>
      <c r="F300" s="182"/>
      <c r="G300" s="182"/>
      <c r="H300" s="67"/>
      <c r="I300" s="172"/>
      <c r="J300" s="147"/>
      <c r="K300" s="147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  <c r="BR300" s="6"/>
      <c r="BS300" s="6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</row>
    <row r="301" spans="1:86" s="11" customFormat="1" ht="9.75" customHeight="1" x14ac:dyDescent="0.2">
      <c r="A301" s="163" t="s">
        <v>4</v>
      </c>
      <c r="B301" s="164"/>
      <c r="C301" s="30"/>
      <c r="D301" s="30"/>
      <c r="E301" s="30"/>
      <c r="F301" s="182"/>
      <c r="G301" s="182"/>
      <c r="H301" s="67"/>
      <c r="I301" s="172"/>
      <c r="J301" s="147"/>
      <c r="K301" s="147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  <c r="BS301" s="6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</row>
    <row r="302" spans="1:86" s="11" customFormat="1" ht="9.75" customHeight="1" x14ac:dyDescent="0.2">
      <c r="A302" s="163" t="s">
        <v>6</v>
      </c>
      <c r="B302" s="164"/>
      <c r="C302" s="30"/>
      <c r="D302" s="30"/>
      <c r="E302" s="30"/>
      <c r="F302" s="182"/>
      <c r="G302" s="182"/>
      <c r="H302" s="67"/>
      <c r="I302" s="172"/>
      <c r="J302" s="147"/>
      <c r="K302" s="147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  <c r="BI302" s="6"/>
      <c r="BJ302" s="6"/>
      <c r="BK302" s="6"/>
      <c r="BL302" s="6"/>
      <c r="BM302" s="6"/>
      <c r="BN302" s="6"/>
      <c r="BO302" s="6"/>
      <c r="BP302" s="6"/>
      <c r="BQ302" s="6"/>
      <c r="BR302" s="6"/>
      <c r="BS302" s="6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</row>
    <row r="303" spans="1:86" s="11" customFormat="1" ht="9.75" customHeight="1" x14ac:dyDescent="0.2">
      <c r="A303" s="177" t="s">
        <v>7</v>
      </c>
      <c r="B303" s="178"/>
      <c r="C303" s="32"/>
      <c r="D303" s="32"/>
      <c r="E303" s="32"/>
      <c r="F303" s="187"/>
      <c r="G303" s="187"/>
      <c r="H303" s="68"/>
      <c r="I303" s="173"/>
      <c r="J303" s="147"/>
      <c r="K303" s="147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6"/>
      <c r="BL303" s="6"/>
      <c r="BM303" s="6"/>
      <c r="BN303" s="6"/>
      <c r="BO303" s="6"/>
      <c r="BP303" s="6"/>
      <c r="BQ303" s="6"/>
      <c r="BR303" s="6"/>
      <c r="BS303" s="6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</row>
    <row r="304" spans="1:86" s="17" customFormat="1" ht="21.75" customHeight="1" x14ac:dyDescent="0.2">
      <c r="A304" s="24" t="s">
        <v>161</v>
      </c>
      <c r="B304" s="216" t="s">
        <v>46</v>
      </c>
      <c r="C304" s="217"/>
      <c r="D304" s="217"/>
      <c r="E304" s="217"/>
      <c r="F304" s="217"/>
      <c r="G304" s="217"/>
      <c r="H304" s="217"/>
      <c r="I304" s="218"/>
      <c r="J304" s="147"/>
      <c r="K304" s="147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</row>
    <row r="305" spans="1:86" s="11" customFormat="1" ht="11.25" customHeight="1" x14ac:dyDescent="0.2">
      <c r="A305" s="188" t="s">
        <v>5</v>
      </c>
      <c r="B305" s="189"/>
      <c r="C305" s="18"/>
      <c r="D305" s="18"/>
      <c r="E305" s="18"/>
      <c r="F305" s="192"/>
      <c r="G305" s="192"/>
      <c r="H305" s="69"/>
      <c r="I305" s="171" t="s">
        <v>162</v>
      </c>
      <c r="J305" s="147"/>
      <c r="K305" s="147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  <c r="BI305" s="6"/>
      <c r="BJ305" s="6"/>
      <c r="BK305" s="6"/>
      <c r="BL305" s="6"/>
      <c r="BM305" s="6"/>
      <c r="BN305" s="6"/>
      <c r="BO305" s="6"/>
      <c r="BP305" s="6"/>
      <c r="BQ305" s="6"/>
      <c r="BR305" s="6"/>
      <c r="BS305" s="6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</row>
    <row r="306" spans="1:86" s="11" customFormat="1" ht="11.25" customHeight="1" x14ac:dyDescent="0.2">
      <c r="A306" s="188" t="s">
        <v>1</v>
      </c>
      <c r="B306" s="189"/>
      <c r="C306" s="18"/>
      <c r="D306" s="18"/>
      <c r="E306" s="18"/>
      <c r="F306" s="193"/>
      <c r="G306" s="193"/>
      <c r="H306" s="69"/>
      <c r="I306" s="172"/>
      <c r="J306" s="147"/>
      <c r="K306" s="147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  <c r="BH306" s="6"/>
      <c r="BI306" s="6"/>
      <c r="BJ306" s="6"/>
      <c r="BK306" s="6"/>
      <c r="BL306" s="6"/>
      <c r="BM306" s="6"/>
      <c r="BN306" s="6"/>
      <c r="BO306" s="6"/>
      <c r="BP306" s="6"/>
      <c r="BQ306" s="6"/>
      <c r="BR306" s="6"/>
      <c r="BS306" s="6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</row>
    <row r="307" spans="1:86" s="11" customFormat="1" ht="11.25" customHeight="1" x14ac:dyDescent="0.2">
      <c r="A307" s="188" t="s">
        <v>2</v>
      </c>
      <c r="B307" s="189"/>
      <c r="C307" s="18"/>
      <c r="D307" s="18"/>
      <c r="E307" s="18"/>
      <c r="F307" s="193"/>
      <c r="G307" s="193"/>
      <c r="H307" s="69"/>
      <c r="I307" s="172"/>
      <c r="J307" s="147"/>
      <c r="K307" s="147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  <c r="BH307" s="6"/>
      <c r="BI307" s="6"/>
      <c r="BJ307" s="6"/>
      <c r="BK307" s="6"/>
      <c r="BL307" s="6"/>
      <c r="BM307" s="6"/>
      <c r="BN307" s="6"/>
      <c r="BO307" s="6"/>
      <c r="BP307" s="6"/>
      <c r="BQ307" s="6"/>
      <c r="BR307" s="6"/>
      <c r="BS307" s="6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</row>
    <row r="308" spans="1:86" s="11" customFormat="1" ht="11.25" customHeight="1" x14ac:dyDescent="0.2">
      <c r="A308" s="188" t="s">
        <v>3</v>
      </c>
      <c r="B308" s="189"/>
      <c r="C308" s="18"/>
      <c r="D308" s="18"/>
      <c r="E308" s="18"/>
      <c r="F308" s="193"/>
      <c r="G308" s="193"/>
      <c r="H308" s="69"/>
      <c r="I308" s="172"/>
      <c r="J308" s="147"/>
      <c r="K308" s="147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  <c r="BH308" s="6"/>
      <c r="BI308" s="6"/>
      <c r="BJ308" s="6"/>
      <c r="BK308" s="6"/>
      <c r="BL308" s="6"/>
      <c r="BM308" s="6"/>
      <c r="BN308" s="6"/>
      <c r="BO308" s="6"/>
      <c r="BP308" s="6"/>
      <c r="BQ308" s="6"/>
      <c r="BR308" s="6"/>
      <c r="BS308" s="6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</row>
    <row r="309" spans="1:86" s="11" customFormat="1" ht="11.25" customHeight="1" x14ac:dyDescent="0.2">
      <c r="A309" s="188" t="s">
        <v>4</v>
      </c>
      <c r="B309" s="189"/>
      <c r="C309" s="18"/>
      <c r="D309" s="18"/>
      <c r="E309" s="18"/>
      <c r="F309" s="193"/>
      <c r="G309" s="193"/>
      <c r="H309" s="69"/>
      <c r="I309" s="172"/>
      <c r="J309" s="147"/>
      <c r="K309" s="147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  <c r="BI309" s="6"/>
      <c r="BJ309" s="6"/>
      <c r="BK309" s="6"/>
      <c r="BL309" s="6"/>
      <c r="BM309" s="6"/>
      <c r="BN309" s="6"/>
      <c r="BO309" s="6"/>
      <c r="BP309" s="6"/>
      <c r="BQ309" s="6"/>
      <c r="BR309" s="6"/>
      <c r="BS309" s="6"/>
      <c r="BT309" s="6"/>
      <c r="BU309" s="6"/>
      <c r="BV309" s="6"/>
      <c r="BW309" s="6"/>
      <c r="BX309" s="6"/>
      <c r="BY309" s="6"/>
      <c r="BZ309" s="6"/>
      <c r="CA309" s="6"/>
      <c r="CB309" s="6"/>
      <c r="CC309" s="6"/>
      <c r="CD309" s="6"/>
      <c r="CE309" s="6"/>
      <c r="CF309" s="6"/>
      <c r="CG309" s="6"/>
      <c r="CH309" s="6"/>
    </row>
    <row r="310" spans="1:86" s="11" customFormat="1" ht="11.25" customHeight="1" x14ac:dyDescent="0.2">
      <c r="A310" s="188" t="s">
        <v>6</v>
      </c>
      <c r="B310" s="189"/>
      <c r="C310" s="18"/>
      <c r="D310" s="18"/>
      <c r="E310" s="18"/>
      <c r="F310" s="193"/>
      <c r="G310" s="193"/>
      <c r="H310" s="69"/>
      <c r="I310" s="172"/>
      <c r="J310" s="147"/>
      <c r="K310" s="147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  <c r="BH310" s="6"/>
      <c r="BI310" s="6"/>
      <c r="BJ310" s="6"/>
      <c r="BK310" s="6"/>
      <c r="BL310" s="6"/>
      <c r="BM310" s="6"/>
      <c r="BN310" s="6"/>
      <c r="BO310" s="6"/>
      <c r="BP310" s="6"/>
      <c r="BQ310" s="6"/>
      <c r="BR310" s="6"/>
      <c r="BS310" s="6"/>
      <c r="BT310" s="6"/>
      <c r="BU310" s="6"/>
      <c r="BV310" s="6"/>
      <c r="BW310" s="6"/>
      <c r="BX310" s="6"/>
      <c r="BY310" s="6"/>
      <c r="BZ310" s="6"/>
      <c r="CA310" s="6"/>
      <c r="CB310" s="6"/>
      <c r="CC310" s="6"/>
      <c r="CD310" s="6"/>
      <c r="CE310" s="6"/>
      <c r="CF310" s="6"/>
      <c r="CG310" s="6"/>
      <c r="CH310" s="6"/>
    </row>
    <row r="311" spans="1:86" s="11" customFormat="1" ht="11.25" customHeight="1" x14ac:dyDescent="0.2">
      <c r="A311" s="190" t="s">
        <v>7</v>
      </c>
      <c r="B311" s="191"/>
      <c r="C311" s="22"/>
      <c r="D311" s="22"/>
      <c r="E311" s="22"/>
      <c r="F311" s="194"/>
      <c r="G311" s="194"/>
      <c r="H311" s="70"/>
      <c r="I311" s="173"/>
      <c r="J311" s="147"/>
      <c r="K311" s="147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  <c r="BI311" s="6"/>
      <c r="BJ311" s="6"/>
      <c r="BK311" s="6"/>
      <c r="BL311" s="6"/>
      <c r="BM311" s="6"/>
      <c r="BN311" s="6"/>
      <c r="BO311" s="6"/>
      <c r="BP311" s="6"/>
      <c r="BQ311" s="6"/>
      <c r="BR311" s="6"/>
      <c r="BS311" s="6"/>
      <c r="BT311" s="6"/>
      <c r="BU311" s="6"/>
      <c r="BV311" s="6"/>
      <c r="BW311" s="6"/>
      <c r="BX311" s="6"/>
      <c r="BY311" s="6"/>
      <c r="BZ311" s="6"/>
      <c r="CA311" s="6"/>
      <c r="CB311" s="6"/>
      <c r="CC311" s="6"/>
      <c r="CD311" s="6"/>
      <c r="CE311" s="6"/>
      <c r="CF311" s="6"/>
      <c r="CG311" s="6"/>
      <c r="CH311" s="6"/>
    </row>
    <row r="312" spans="1:86" s="17" customFormat="1" ht="21.75" x14ac:dyDescent="0.2">
      <c r="A312" s="24" t="s">
        <v>29</v>
      </c>
      <c r="B312" s="216" t="s">
        <v>47</v>
      </c>
      <c r="C312" s="217"/>
      <c r="D312" s="217"/>
      <c r="E312" s="217"/>
      <c r="F312" s="217"/>
      <c r="G312" s="217"/>
      <c r="H312" s="217"/>
      <c r="I312" s="218"/>
      <c r="J312" s="147"/>
      <c r="K312" s="147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</row>
    <row r="313" spans="1:86" s="11" customFormat="1" ht="11.25" hidden="1" customHeight="1" x14ac:dyDescent="0.2">
      <c r="A313" s="188" t="s">
        <v>5</v>
      </c>
      <c r="B313" s="189"/>
      <c r="C313" s="71">
        <f t="shared" ref="C313:E319" si="72">SUM(C321,C337,C372,C399)</f>
        <v>209855.44000000003</v>
      </c>
      <c r="D313" s="71">
        <f t="shared" si="72"/>
        <v>208589.43501000002</v>
      </c>
      <c r="E313" s="71">
        <f t="shared" si="72"/>
        <v>208589.43501000002</v>
      </c>
      <c r="F313" s="192">
        <v>41640</v>
      </c>
      <c r="G313" s="192"/>
      <c r="H313" s="72">
        <f>SUM(H321,H337,H372,H399)</f>
        <v>208707.31682000001</v>
      </c>
      <c r="I313" s="171" t="s">
        <v>163</v>
      </c>
      <c r="J313" s="147"/>
      <c r="K313" s="147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  <c r="BH313" s="6"/>
      <c r="BI313" s="6"/>
      <c r="BJ313" s="6"/>
      <c r="BK313" s="6"/>
      <c r="BL313" s="6"/>
      <c r="BM313" s="6"/>
      <c r="BN313" s="6"/>
      <c r="BO313" s="6"/>
      <c r="BP313" s="6"/>
      <c r="BQ313" s="6"/>
      <c r="BR313" s="6"/>
      <c r="BS313" s="6"/>
      <c r="BT313" s="6"/>
      <c r="BU313" s="6"/>
      <c r="BV313" s="6"/>
      <c r="BW313" s="6"/>
      <c r="BX313" s="6"/>
      <c r="BY313" s="6"/>
      <c r="BZ313" s="6"/>
      <c r="CA313" s="6"/>
      <c r="CB313" s="6"/>
      <c r="CC313" s="6"/>
      <c r="CD313" s="6"/>
      <c r="CE313" s="6"/>
      <c r="CF313" s="6"/>
      <c r="CG313" s="6"/>
      <c r="CH313" s="6"/>
    </row>
    <row r="314" spans="1:86" s="11" customFormat="1" ht="11.25" hidden="1" customHeight="1" x14ac:dyDescent="0.2">
      <c r="A314" s="188" t="s">
        <v>1</v>
      </c>
      <c r="B314" s="189"/>
      <c r="C314" s="71">
        <f t="shared" si="72"/>
        <v>0</v>
      </c>
      <c r="D314" s="71">
        <f t="shared" si="72"/>
        <v>0</v>
      </c>
      <c r="E314" s="71">
        <f t="shared" si="72"/>
        <v>0</v>
      </c>
      <c r="F314" s="193"/>
      <c r="G314" s="193"/>
      <c r="H314" s="73">
        <f t="shared" ref="H314:H319" si="73">SUM(H322,H338,H373,H400)</f>
        <v>0</v>
      </c>
      <c r="I314" s="172"/>
      <c r="J314" s="147"/>
      <c r="K314" s="147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  <c r="BH314" s="6"/>
      <c r="BI314" s="6"/>
      <c r="BJ314" s="6"/>
      <c r="BK314" s="6"/>
      <c r="BL314" s="6"/>
      <c r="BM314" s="6"/>
      <c r="BN314" s="6"/>
      <c r="BO314" s="6"/>
      <c r="BP314" s="6"/>
      <c r="BQ314" s="6"/>
      <c r="BR314" s="6"/>
      <c r="BS314" s="6"/>
      <c r="BT314" s="6"/>
      <c r="BU314" s="6"/>
      <c r="BV314" s="6"/>
      <c r="BW314" s="6"/>
      <c r="BX314" s="6"/>
      <c r="BY314" s="6"/>
      <c r="BZ314" s="6"/>
      <c r="CA314" s="6"/>
      <c r="CB314" s="6"/>
      <c r="CC314" s="6"/>
      <c r="CD314" s="6"/>
      <c r="CE314" s="6"/>
      <c r="CF314" s="6"/>
      <c r="CG314" s="6"/>
      <c r="CH314" s="6"/>
    </row>
    <row r="315" spans="1:86" s="11" customFormat="1" ht="11.25" hidden="1" customHeight="1" x14ac:dyDescent="0.2">
      <c r="A315" s="188" t="s">
        <v>2</v>
      </c>
      <c r="B315" s="189"/>
      <c r="C315" s="71">
        <f t="shared" si="72"/>
        <v>209855.44000000003</v>
      </c>
      <c r="D315" s="71">
        <f t="shared" si="72"/>
        <v>208589.43501000002</v>
      </c>
      <c r="E315" s="71">
        <f t="shared" si="72"/>
        <v>208589.43501000002</v>
      </c>
      <c r="F315" s="193"/>
      <c r="G315" s="193"/>
      <c r="H315" s="72">
        <f>SUM(H323,H339,H374,H401)</f>
        <v>208707.31682000001</v>
      </c>
      <c r="I315" s="172"/>
      <c r="J315" s="147"/>
      <c r="K315" s="147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  <c r="BH315" s="6"/>
      <c r="BI315" s="6"/>
      <c r="BJ315" s="6"/>
      <c r="BK315" s="6"/>
      <c r="BL315" s="6"/>
      <c r="BM315" s="6"/>
      <c r="BN315" s="6"/>
      <c r="BO315" s="6"/>
      <c r="BP315" s="6"/>
      <c r="BQ315" s="6"/>
      <c r="BR315" s="6"/>
      <c r="BS315" s="6"/>
      <c r="BT315" s="6"/>
      <c r="BU315" s="6"/>
      <c r="BV315" s="6"/>
      <c r="BW315" s="6"/>
      <c r="BX315" s="6"/>
      <c r="BY315" s="6"/>
      <c r="BZ315" s="6"/>
      <c r="CA315" s="6"/>
      <c r="CB315" s="6"/>
      <c r="CC315" s="6"/>
      <c r="CD315" s="6"/>
      <c r="CE315" s="6"/>
      <c r="CF315" s="6"/>
      <c r="CG315" s="6"/>
      <c r="CH315" s="6"/>
    </row>
    <row r="316" spans="1:86" s="11" customFormat="1" ht="11.25" hidden="1" customHeight="1" x14ac:dyDescent="0.2">
      <c r="A316" s="188" t="s">
        <v>3</v>
      </c>
      <c r="B316" s="189"/>
      <c r="C316" s="71">
        <f t="shared" si="72"/>
        <v>0</v>
      </c>
      <c r="D316" s="71">
        <f t="shared" si="72"/>
        <v>0</v>
      </c>
      <c r="E316" s="71">
        <f t="shared" si="72"/>
        <v>0</v>
      </c>
      <c r="F316" s="193"/>
      <c r="G316" s="193"/>
      <c r="H316" s="73">
        <f t="shared" si="73"/>
        <v>0</v>
      </c>
      <c r="I316" s="172"/>
      <c r="J316" s="147"/>
      <c r="K316" s="147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  <c r="BH316" s="6"/>
      <c r="BI316" s="6"/>
      <c r="BJ316" s="6"/>
      <c r="BK316" s="6"/>
      <c r="BL316" s="6"/>
      <c r="BM316" s="6"/>
      <c r="BN316" s="6"/>
      <c r="BO316" s="6"/>
      <c r="BP316" s="6"/>
      <c r="BQ316" s="6"/>
      <c r="BR316" s="6"/>
      <c r="BS316" s="6"/>
      <c r="BT316" s="6"/>
      <c r="BU316" s="6"/>
      <c r="BV316" s="6"/>
      <c r="BW316" s="6"/>
      <c r="BX316" s="6"/>
      <c r="BY316" s="6"/>
      <c r="BZ316" s="6"/>
      <c r="CA316" s="6"/>
      <c r="CB316" s="6"/>
      <c r="CC316" s="6"/>
      <c r="CD316" s="6"/>
      <c r="CE316" s="6"/>
      <c r="CF316" s="6"/>
      <c r="CG316" s="6"/>
      <c r="CH316" s="6"/>
    </row>
    <row r="317" spans="1:86" s="11" customFormat="1" ht="11.25" hidden="1" customHeight="1" x14ac:dyDescent="0.2">
      <c r="A317" s="188" t="s">
        <v>4</v>
      </c>
      <c r="B317" s="189"/>
      <c r="C317" s="71">
        <f t="shared" si="72"/>
        <v>0</v>
      </c>
      <c r="D317" s="71">
        <f t="shared" si="72"/>
        <v>0</v>
      </c>
      <c r="E317" s="71">
        <f t="shared" si="72"/>
        <v>0</v>
      </c>
      <c r="F317" s="193"/>
      <c r="G317" s="193"/>
      <c r="H317" s="73">
        <f t="shared" si="73"/>
        <v>0</v>
      </c>
      <c r="I317" s="172"/>
      <c r="J317" s="147"/>
      <c r="K317" s="147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  <c r="BH317" s="6"/>
      <c r="BI317" s="6"/>
      <c r="BJ317" s="6"/>
      <c r="BK317" s="6"/>
      <c r="BL317" s="6"/>
      <c r="BM317" s="6"/>
      <c r="BN317" s="6"/>
      <c r="BO317" s="6"/>
      <c r="BP317" s="6"/>
      <c r="BQ317" s="6"/>
      <c r="BR317" s="6"/>
      <c r="BS317" s="6"/>
      <c r="BT317" s="6"/>
      <c r="BU317" s="6"/>
      <c r="BV317" s="6"/>
      <c r="BW317" s="6"/>
      <c r="BX317" s="6"/>
      <c r="BY317" s="6"/>
      <c r="BZ317" s="6"/>
      <c r="CA317" s="6"/>
      <c r="CB317" s="6"/>
      <c r="CC317" s="6"/>
      <c r="CD317" s="6"/>
      <c r="CE317" s="6"/>
      <c r="CF317" s="6"/>
      <c r="CG317" s="6"/>
      <c r="CH317" s="6"/>
    </row>
    <row r="318" spans="1:86" s="11" customFormat="1" ht="11.25" hidden="1" customHeight="1" x14ac:dyDescent="0.2">
      <c r="A318" s="188" t="s">
        <v>6</v>
      </c>
      <c r="B318" s="189"/>
      <c r="C318" s="71">
        <f t="shared" si="72"/>
        <v>0</v>
      </c>
      <c r="D318" s="71">
        <f t="shared" si="72"/>
        <v>0</v>
      </c>
      <c r="E318" s="71">
        <f t="shared" si="72"/>
        <v>0</v>
      </c>
      <c r="F318" s="193"/>
      <c r="G318" s="193"/>
      <c r="H318" s="73">
        <f t="shared" si="73"/>
        <v>0</v>
      </c>
      <c r="I318" s="172"/>
      <c r="J318" s="147"/>
      <c r="K318" s="147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  <c r="BH318" s="6"/>
      <c r="BI318" s="6"/>
      <c r="BJ318" s="6"/>
      <c r="BK318" s="6"/>
      <c r="BL318" s="6"/>
      <c r="BM318" s="6"/>
      <c r="BN318" s="6"/>
      <c r="BO318" s="6"/>
      <c r="BP318" s="6"/>
      <c r="BQ318" s="6"/>
      <c r="BR318" s="6"/>
      <c r="BS318" s="6"/>
      <c r="BT318" s="6"/>
      <c r="BU318" s="6"/>
      <c r="BV318" s="6"/>
      <c r="BW318" s="6"/>
      <c r="BX318" s="6"/>
      <c r="BY318" s="6"/>
      <c r="BZ318" s="6"/>
      <c r="CA318" s="6"/>
      <c r="CB318" s="6"/>
      <c r="CC318" s="6"/>
      <c r="CD318" s="6"/>
      <c r="CE318" s="6"/>
      <c r="CF318" s="6"/>
      <c r="CG318" s="6"/>
      <c r="CH318" s="6"/>
    </row>
    <row r="319" spans="1:86" s="11" customFormat="1" ht="11.25" hidden="1" customHeight="1" x14ac:dyDescent="0.2">
      <c r="A319" s="190" t="s">
        <v>7</v>
      </c>
      <c r="B319" s="191"/>
      <c r="C319" s="71">
        <f t="shared" si="72"/>
        <v>0</v>
      </c>
      <c r="D319" s="71">
        <f t="shared" si="72"/>
        <v>0</v>
      </c>
      <c r="E319" s="71">
        <f t="shared" si="72"/>
        <v>0</v>
      </c>
      <c r="F319" s="194"/>
      <c r="G319" s="194"/>
      <c r="H319" s="74">
        <f t="shared" si="73"/>
        <v>0</v>
      </c>
      <c r="I319" s="173"/>
      <c r="J319" s="147"/>
      <c r="K319" s="147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  <c r="BI319" s="6"/>
      <c r="BJ319" s="6"/>
      <c r="BK319" s="6"/>
      <c r="BL319" s="6"/>
      <c r="BM319" s="6"/>
      <c r="BN319" s="6"/>
      <c r="BO319" s="6"/>
      <c r="BP319" s="6"/>
      <c r="BQ319" s="6"/>
      <c r="BR319" s="6"/>
      <c r="BS319" s="6"/>
      <c r="BT319" s="6"/>
      <c r="BU319" s="6"/>
      <c r="BV319" s="6"/>
      <c r="BW319" s="6"/>
      <c r="BX319" s="6"/>
      <c r="BY319" s="6"/>
      <c r="BZ319" s="6"/>
      <c r="CA319" s="6"/>
      <c r="CB319" s="6"/>
      <c r="CC319" s="6"/>
      <c r="CD319" s="6"/>
      <c r="CE319" s="6"/>
      <c r="CF319" s="6"/>
      <c r="CG319" s="6"/>
      <c r="CH319" s="6"/>
    </row>
    <row r="320" spans="1:86" s="11" customFormat="1" ht="22.5" hidden="1" customHeight="1" x14ac:dyDescent="0.2">
      <c r="A320" s="39" t="s">
        <v>30</v>
      </c>
      <c r="B320" s="165" t="s">
        <v>31</v>
      </c>
      <c r="C320" s="166"/>
      <c r="D320" s="166"/>
      <c r="E320" s="166"/>
      <c r="F320" s="166"/>
      <c r="G320" s="166"/>
      <c r="H320" s="166"/>
      <c r="I320" s="167"/>
      <c r="J320" s="147"/>
      <c r="K320" s="147"/>
      <c r="L320" s="139"/>
      <c r="M320" s="139"/>
      <c r="N320" s="139"/>
      <c r="O320" s="139"/>
      <c r="P320" s="139"/>
      <c r="Q320" s="139"/>
      <c r="R320" s="139"/>
      <c r="S320" s="139"/>
      <c r="T320" s="139"/>
      <c r="U320" s="75"/>
      <c r="V320" s="248"/>
      <c r="W320" s="248"/>
      <c r="X320" s="248"/>
      <c r="Y320" s="248"/>
      <c r="Z320" s="248"/>
      <c r="AA320" s="248"/>
      <c r="AB320" s="248"/>
      <c r="AC320" s="248"/>
      <c r="AD320" s="248"/>
      <c r="AE320" s="75"/>
      <c r="AF320" s="248"/>
      <c r="AG320" s="248"/>
      <c r="AH320" s="248"/>
      <c r="AI320" s="248"/>
      <c r="AJ320" s="248"/>
      <c r="AK320" s="248"/>
      <c r="AL320" s="248"/>
      <c r="AM320" s="248"/>
      <c r="AN320" s="248"/>
      <c r="AO320" s="75"/>
      <c r="AP320" s="248"/>
      <c r="AQ320" s="248"/>
      <c r="AR320" s="248"/>
      <c r="AS320" s="248"/>
      <c r="AT320" s="248"/>
      <c r="AU320" s="248"/>
      <c r="AV320" s="248"/>
      <c r="AW320" s="248"/>
      <c r="AX320" s="248"/>
      <c r="AY320" s="75"/>
      <c r="AZ320" s="248"/>
      <c r="BA320" s="248"/>
      <c r="BB320" s="248"/>
      <c r="BC320" s="248"/>
      <c r="BD320" s="248"/>
      <c r="BE320" s="248"/>
      <c r="BF320" s="248"/>
      <c r="BG320" s="248"/>
      <c r="BH320" s="248"/>
      <c r="BI320" s="75"/>
      <c r="BJ320" s="248"/>
      <c r="BK320" s="248"/>
      <c r="BL320" s="248"/>
      <c r="BM320" s="248"/>
      <c r="BN320" s="248"/>
      <c r="BO320" s="248"/>
      <c r="BP320" s="248"/>
      <c r="BQ320" s="248"/>
      <c r="BR320" s="248"/>
      <c r="BS320" s="75"/>
      <c r="BT320" s="248"/>
      <c r="BU320" s="248"/>
      <c r="BV320" s="248"/>
      <c r="BW320" s="248"/>
      <c r="BX320" s="248"/>
      <c r="BY320" s="248"/>
      <c r="BZ320" s="248"/>
      <c r="CA320" s="248"/>
      <c r="CB320" s="248"/>
      <c r="CC320" s="75"/>
      <c r="CD320" s="248"/>
      <c r="CE320" s="248"/>
      <c r="CF320" s="248"/>
      <c r="CG320" s="248"/>
      <c r="CH320" s="248"/>
    </row>
    <row r="321" spans="1:86" s="11" customFormat="1" ht="13.5" customHeight="1" x14ac:dyDescent="0.2">
      <c r="A321" s="163" t="s">
        <v>5</v>
      </c>
      <c r="B321" s="164"/>
      <c r="C321" s="34">
        <f>SUM(C329)</f>
        <v>49598.8</v>
      </c>
      <c r="D321" s="34">
        <f t="shared" ref="D321:E321" si="74">SUM(D329)</f>
        <v>48435.394699999997</v>
      </c>
      <c r="E321" s="34">
        <f t="shared" si="74"/>
        <v>48435.394699999997</v>
      </c>
      <c r="F321" s="168">
        <v>41640</v>
      </c>
      <c r="G321" s="168">
        <v>44561</v>
      </c>
      <c r="H321" s="43">
        <f>SUM(H329)</f>
        <v>48450.676819999993</v>
      </c>
      <c r="I321" s="171" t="s">
        <v>213</v>
      </c>
      <c r="J321" s="147"/>
      <c r="K321" s="147"/>
      <c r="L321" s="143"/>
      <c r="M321" s="76"/>
      <c r="N321" s="76"/>
      <c r="O321" s="76"/>
      <c r="P321" s="76"/>
      <c r="Q321" s="140"/>
      <c r="R321" s="140"/>
      <c r="S321" s="141"/>
      <c r="T321" s="141"/>
      <c r="U321" s="249"/>
      <c r="V321" s="249"/>
      <c r="W321" s="76"/>
      <c r="X321" s="76"/>
      <c r="Y321" s="76"/>
      <c r="Z321" s="76"/>
      <c r="AA321" s="250"/>
      <c r="AB321" s="250"/>
      <c r="AC321" s="251"/>
      <c r="AD321" s="251"/>
      <c r="AE321" s="249"/>
      <c r="AF321" s="249"/>
      <c r="AG321" s="76"/>
      <c r="AH321" s="76"/>
      <c r="AI321" s="76"/>
      <c r="AJ321" s="76"/>
      <c r="AK321" s="250"/>
      <c r="AL321" s="250"/>
      <c r="AM321" s="251"/>
      <c r="AN321" s="251"/>
      <c r="AO321" s="249"/>
      <c r="AP321" s="249"/>
      <c r="AQ321" s="76"/>
      <c r="AR321" s="76"/>
      <c r="AS321" s="76"/>
      <c r="AT321" s="76"/>
      <c r="AU321" s="250"/>
      <c r="AV321" s="250"/>
      <c r="AW321" s="251"/>
      <c r="AX321" s="251"/>
      <c r="AY321" s="249"/>
      <c r="AZ321" s="249"/>
      <c r="BA321" s="76"/>
      <c r="BB321" s="76"/>
      <c r="BC321" s="76"/>
      <c r="BD321" s="76"/>
      <c r="BE321" s="250"/>
      <c r="BF321" s="250"/>
      <c r="BG321" s="251"/>
      <c r="BH321" s="251"/>
      <c r="BI321" s="249"/>
      <c r="BJ321" s="249"/>
      <c r="BK321" s="76"/>
      <c r="BL321" s="76"/>
      <c r="BM321" s="76"/>
      <c r="BN321" s="76"/>
      <c r="BO321" s="250"/>
      <c r="BP321" s="250"/>
      <c r="BQ321" s="251"/>
      <c r="BR321" s="251"/>
      <c r="BS321" s="249"/>
      <c r="BT321" s="249"/>
      <c r="BU321" s="76"/>
      <c r="BV321" s="76"/>
      <c r="BW321" s="76"/>
      <c r="BX321" s="76"/>
      <c r="BY321" s="250"/>
      <c r="BZ321" s="250"/>
      <c r="CA321" s="251"/>
      <c r="CB321" s="251"/>
      <c r="CC321" s="249"/>
      <c r="CD321" s="249"/>
      <c r="CE321" s="76"/>
      <c r="CF321" s="76"/>
      <c r="CG321" s="76"/>
      <c r="CH321" s="76"/>
    </row>
    <row r="322" spans="1:86" s="11" customFormat="1" ht="11.25" customHeight="1" x14ac:dyDescent="0.2">
      <c r="A322" s="163" t="s">
        <v>1</v>
      </c>
      <c r="B322" s="164"/>
      <c r="C322" s="34">
        <f t="shared" ref="C322:E327" si="75">SUM(C330)</f>
        <v>0</v>
      </c>
      <c r="D322" s="34">
        <f t="shared" si="75"/>
        <v>0</v>
      </c>
      <c r="E322" s="34">
        <f t="shared" si="75"/>
        <v>0</v>
      </c>
      <c r="F322" s="169"/>
      <c r="G322" s="169"/>
      <c r="H322" s="43">
        <f t="shared" ref="H322:H327" si="76">SUM(H330)</f>
        <v>0</v>
      </c>
      <c r="I322" s="172"/>
      <c r="J322" s="147"/>
      <c r="K322" s="147"/>
      <c r="L322" s="48"/>
      <c r="M322" s="78"/>
      <c r="N322" s="77"/>
      <c r="O322" s="77"/>
      <c r="P322" s="77"/>
      <c r="Q322" s="140"/>
      <c r="R322" s="140"/>
      <c r="S322" s="141"/>
      <c r="T322" s="141"/>
      <c r="U322" s="252"/>
      <c r="V322" s="252"/>
      <c r="W322" s="78"/>
      <c r="X322" s="77"/>
      <c r="Y322" s="77"/>
      <c r="Z322" s="77"/>
      <c r="AA322" s="250"/>
      <c r="AB322" s="250"/>
      <c r="AC322" s="251"/>
      <c r="AD322" s="251"/>
      <c r="AE322" s="252"/>
      <c r="AF322" s="252"/>
      <c r="AG322" s="78"/>
      <c r="AH322" s="77"/>
      <c r="AI322" s="77"/>
      <c r="AJ322" s="77"/>
      <c r="AK322" s="250"/>
      <c r="AL322" s="250"/>
      <c r="AM322" s="251"/>
      <c r="AN322" s="251"/>
      <c r="AO322" s="252"/>
      <c r="AP322" s="252"/>
      <c r="AQ322" s="78"/>
      <c r="AR322" s="77"/>
      <c r="AS322" s="77"/>
      <c r="AT322" s="77"/>
      <c r="AU322" s="250"/>
      <c r="AV322" s="250"/>
      <c r="AW322" s="251"/>
      <c r="AX322" s="251"/>
      <c r="AY322" s="252"/>
      <c r="AZ322" s="252"/>
      <c r="BA322" s="78"/>
      <c r="BB322" s="77"/>
      <c r="BC322" s="77"/>
      <c r="BD322" s="77"/>
      <c r="BE322" s="250"/>
      <c r="BF322" s="250"/>
      <c r="BG322" s="251"/>
      <c r="BH322" s="251"/>
      <c r="BI322" s="252"/>
      <c r="BJ322" s="252"/>
      <c r="BK322" s="78"/>
      <c r="BL322" s="77"/>
      <c r="BM322" s="77"/>
      <c r="BN322" s="77"/>
      <c r="BO322" s="250"/>
      <c r="BP322" s="250"/>
      <c r="BQ322" s="251"/>
      <c r="BR322" s="251"/>
      <c r="BS322" s="252"/>
      <c r="BT322" s="252"/>
      <c r="BU322" s="78"/>
      <c r="BV322" s="77"/>
      <c r="BW322" s="77"/>
      <c r="BX322" s="77"/>
      <c r="BY322" s="250"/>
      <c r="BZ322" s="250"/>
      <c r="CA322" s="251"/>
      <c r="CB322" s="251"/>
      <c r="CC322" s="252"/>
      <c r="CD322" s="252"/>
      <c r="CE322" s="78"/>
      <c r="CF322" s="77"/>
      <c r="CG322" s="77"/>
      <c r="CH322" s="77"/>
    </row>
    <row r="323" spans="1:86" s="11" customFormat="1" ht="11.25" customHeight="1" x14ac:dyDescent="0.2">
      <c r="A323" s="163" t="s">
        <v>2</v>
      </c>
      <c r="B323" s="164"/>
      <c r="C323" s="34">
        <f t="shared" si="75"/>
        <v>49598.8</v>
      </c>
      <c r="D323" s="34">
        <f t="shared" si="75"/>
        <v>48435.394699999997</v>
      </c>
      <c r="E323" s="34">
        <f t="shared" si="75"/>
        <v>48435.394699999997</v>
      </c>
      <c r="F323" s="169"/>
      <c r="G323" s="169"/>
      <c r="H323" s="43">
        <f t="shared" si="76"/>
        <v>48450.676819999993</v>
      </c>
      <c r="I323" s="172"/>
      <c r="J323" s="147"/>
      <c r="K323" s="147"/>
      <c r="L323" s="48"/>
      <c r="M323" s="78"/>
      <c r="N323" s="77"/>
      <c r="O323" s="77"/>
      <c r="P323" s="77"/>
      <c r="Q323" s="140"/>
      <c r="R323" s="140"/>
      <c r="S323" s="141"/>
      <c r="T323" s="141"/>
      <c r="U323" s="252"/>
      <c r="V323" s="252"/>
      <c r="W323" s="78"/>
      <c r="X323" s="77"/>
      <c r="Y323" s="77"/>
      <c r="Z323" s="77"/>
      <c r="AA323" s="250"/>
      <c r="AB323" s="250"/>
      <c r="AC323" s="251"/>
      <c r="AD323" s="251"/>
      <c r="AE323" s="252"/>
      <c r="AF323" s="252"/>
      <c r="AG323" s="78"/>
      <c r="AH323" s="77"/>
      <c r="AI323" s="77"/>
      <c r="AJ323" s="77"/>
      <c r="AK323" s="250"/>
      <c r="AL323" s="250"/>
      <c r="AM323" s="251"/>
      <c r="AN323" s="251"/>
      <c r="AO323" s="252"/>
      <c r="AP323" s="252"/>
      <c r="AQ323" s="78"/>
      <c r="AR323" s="77"/>
      <c r="AS323" s="77"/>
      <c r="AT323" s="77"/>
      <c r="AU323" s="250"/>
      <c r="AV323" s="250"/>
      <c r="AW323" s="251"/>
      <c r="AX323" s="251"/>
      <c r="AY323" s="252"/>
      <c r="AZ323" s="252"/>
      <c r="BA323" s="78"/>
      <c r="BB323" s="77"/>
      <c r="BC323" s="77"/>
      <c r="BD323" s="77"/>
      <c r="BE323" s="250"/>
      <c r="BF323" s="250"/>
      <c r="BG323" s="251"/>
      <c r="BH323" s="251"/>
      <c r="BI323" s="252"/>
      <c r="BJ323" s="252"/>
      <c r="BK323" s="78"/>
      <c r="BL323" s="77"/>
      <c r="BM323" s="77"/>
      <c r="BN323" s="77"/>
      <c r="BO323" s="250"/>
      <c r="BP323" s="250"/>
      <c r="BQ323" s="251"/>
      <c r="BR323" s="251"/>
      <c r="BS323" s="252"/>
      <c r="BT323" s="252"/>
      <c r="BU323" s="78"/>
      <c r="BV323" s="77"/>
      <c r="BW323" s="77"/>
      <c r="BX323" s="77"/>
      <c r="BY323" s="250"/>
      <c r="BZ323" s="250"/>
      <c r="CA323" s="251"/>
      <c r="CB323" s="251"/>
      <c r="CC323" s="252"/>
      <c r="CD323" s="252"/>
      <c r="CE323" s="78"/>
      <c r="CF323" s="77"/>
      <c r="CG323" s="77"/>
      <c r="CH323" s="77"/>
    </row>
    <row r="324" spans="1:86" s="11" customFormat="1" ht="11.25" customHeight="1" x14ac:dyDescent="0.2">
      <c r="A324" s="163" t="s">
        <v>3</v>
      </c>
      <c r="B324" s="164"/>
      <c r="C324" s="34">
        <f t="shared" si="75"/>
        <v>0</v>
      </c>
      <c r="D324" s="34">
        <f t="shared" si="75"/>
        <v>0</v>
      </c>
      <c r="E324" s="34">
        <f t="shared" si="75"/>
        <v>0</v>
      </c>
      <c r="F324" s="169"/>
      <c r="G324" s="169"/>
      <c r="H324" s="43">
        <f t="shared" si="76"/>
        <v>0</v>
      </c>
      <c r="I324" s="172"/>
      <c r="J324" s="147"/>
      <c r="K324" s="147"/>
      <c r="L324" s="48"/>
      <c r="M324" s="78"/>
      <c r="N324" s="77"/>
      <c r="O324" s="77"/>
      <c r="P324" s="77"/>
      <c r="Q324" s="140"/>
      <c r="R324" s="140"/>
      <c r="S324" s="141"/>
      <c r="T324" s="141"/>
      <c r="U324" s="252"/>
      <c r="V324" s="252"/>
      <c r="W324" s="78"/>
      <c r="X324" s="77"/>
      <c r="Y324" s="77"/>
      <c r="Z324" s="77"/>
      <c r="AA324" s="250"/>
      <c r="AB324" s="250"/>
      <c r="AC324" s="251"/>
      <c r="AD324" s="251"/>
      <c r="AE324" s="252"/>
      <c r="AF324" s="252"/>
      <c r="AG324" s="78"/>
      <c r="AH324" s="77"/>
      <c r="AI324" s="77"/>
      <c r="AJ324" s="77"/>
      <c r="AK324" s="250"/>
      <c r="AL324" s="250"/>
      <c r="AM324" s="251"/>
      <c r="AN324" s="251"/>
      <c r="AO324" s="252"/>
      <c r="AP324" s="252"/>
      <c r="AQ324" s="78"/>
      <c r="AR324" s="77"/>
      <c r="AS324" s="77"/>
      <c r="AT324" s="77"/>
      <c r="AU324" s="250"/>
      <c r="AV324" s="250"/>
      <c r="AW324" s="251"/>
      <c r="AX324" s="251"/>
      <c r="AY324" s="252"/>
      <c r="AZ324" s="252"/>
      <c r="BA324" s="78"/>
      <c r="BB324" s="77"/>
      <c r="BC324" s="77"/>
      <c r="BD324" s="77"/>
      <c r="BE324" s="250"/>
      <c r="BF324" s="250"/>
      <c r="BG324" s="251"/>
      <c r="BH324" s="251"/>
      <c r="BI324" s="252"/>
      <c r="BJ324" s="252"/>
      <c r="BK324" s="78"/>
      <c r="BL324" s="77"/>
      <c r="BM324" s="77"/>
      <c r="BN324" s="77"/>
      <c r="BO324" s="250"/>
      <c r="BP324" s="250"/>
      <c r="BQ324" s="251"/>
      <c r="BR324" s="251"/>
      <c r="BS324" s="252"/>
      <c r="BT324" s="252"/>
      <c r="BU324" s="78"/>
      <c r="BV324" s="77"/>
      <c r="BW324" s="77"/>
      <c r="BX324" s="77"/>
      <c r="BY324" s="250"/>
      <c r="BZ324" s="250"/>
      <c r="CA324" s="251"/>
      <c r="CB324" s="251"/>
      <c r="CC324" s="252"/>
      <c r="CD324" s="252"/>
      <c r="CE324" s="78"/>
      <c r="CF324" s="77"/>
      <c r="CG324" s="77"/>
      <c r="CH324" s="77"/>
    </row>
    <row r="325" spans="1:86" s="11" customFormat="1" ht="11.25" customHeight="1" x14ac:dyDescent="0.2">
      <c r="A325" s="163" t="s">
        <v>4</v>
      </c>
      <c r="B325" s="164"/>
      <c r="C325" s="34">
        <f t="shared" si="75"/>
        <v>0</v>
      </c>
      <c r="D325" s="34">
        <f t="shared" si="75"/>
        <v>0</v>
      </c>
      <c r="E325" s="34">
        <f t="shared" si="75"/>
        <v>0</v>
      </c>
      <c r="F325" s="169"/>
      <c r="G325" s="169"/>
      <c r="H325" s="43">
        <f t="shared" si="76"/>
        <v>0</v>
      </c>
      <c r="I325" s="172"/>
      <c r="J325" s="147"/>
      <c r="K325" s="147"/>
      <c r="L325" s="48"/>
      <c r="M325" s="78"/>
      <c r="N325" s="77"/>
      <c r="O325" s="77"/>
      <c r="P325" s="77"/>
      <c r="Q325" s="140"/>
      <c r="R325" s="140"/>
      <c r="S325" s="141"/>
      <c r="T325" s="141"/>
      <c r="U325" s="252"/>
      <c r="V325" s="252"/>
      <c r="W325" s="78"/>
      <c r="X325" s="77"/>
      <c r="Y325" s="77"/>
      <c r="Z325" s="77"/>
      <c r="AA325" s="250"/>
      <c r="AB325" s="250"/>
      <c r="AC325" s="251"/>
      <c r="AD325" s="251"/>
      <c r="AE325" s="252"/>
      <c r="AF325" s="252"/>
      <c r="AG325" s="78"/>
      <c r="AH325" s="77"/>
      <c r="AI325" s="77"/>
      <c r="AJ325" s="77"/>
      <c r="AK325" s="250"/>
      <c r="AL325" s="250"/>
      <c r="AM325" s="251"/>
      <c r="AN325" s="251"/>
      <c r="AO325" s="252"/>
      <c r="AP325" s="252"/>
      <c r="AQ325" s="78"/>
      <c r="AR325" s="77"/>
      <c r="AS325" s="77"/>
      <c r="AT325" s="77"/>
      <c r="AU325" s="250"/>
      <c r="AV325" s="250"/>
      <c r="AW325" s="251"/>
      <c r="AX325" s="251"/>
      <c r="AY325" s="252"/>
      <c r="AZ325" s="252"/>
      <c r="BA325" s="78"/>
      <c r="BB325" s="77"/>
      <c r="BC325" s="77"/>
      <c r="BD325" s="77"/>
      <c r="BE325" s="250"/>
      <c r="BF325" s="250"/>
      <c r="BG325" s="251"/>
      <c r="BH325" s="251"/>
      <c r="BI325" s="252"/>
      <c r="BJ325" s="252"/>
      <c r="BK325" s="78"/>
      <c r="BL325" s="77"/>
      <c r="BM325" s="77"/>
      <c r="BN325" s="77"/>
      <c r="BO325" s="250"/>
      <c r="BP325" s="250"/>
      <c r="BQ325" s="251"/>
      <c r="BR325" s="251"/>
      <c r="BS325" s="252"/>
      <c r="BT325" s="252"/>
      <c r="BU325" s="78"/>
      <c r="BV325" s="77"/>
      <c r="BW325" s="77"/>
      <c r="BX325" s="77"/>
      <c r="BY325" s="250"/>
      <c r="BZ325" s="250"/>
      <c r="CA325" s="251"/>
      <c r="CB325" s="251"/>
      <c r="CC325" s="252"/>
      <c r="CD325" s="252"/>
      <c r="CE325" s="78"/>
      <c r="CF325" s="77"/>
      <c r="CG325" s="77"/>
      <c r="CH325" s="77"/>
    </row>
    <row r="326" spans="1:86" s="11" customFormat="1" ht="11.25" customHeight="1" x14ac:dyDescent="0.2">
      <c r="A326" s="163" t="s">
        <v>6</v>
      </c>
      <c r="B326" s="164"/>
      <c r="C326" s="34">
        <f t="shared" si="75"/>
        <v>0</v>
      </c>
      <c r="D326" s="34">
        <f t="shared" si="75"/>
        <v>0</v>
      </c>
      <c r="E326" s="34">
        <f t="shared" si="75"/>
        <v>0</v>
      </c>
      <c r="F326" s="169"/>
      <c r="G326" s="169"/>
      <c r="H326" s="43">
        <f t="shared" si="76"/>
        <v>0</v>
      </c>
      <c r="I326" s="172"/>
      <c r="J326" s="147"/>
      <c r="K326" s="147"/>
      <c r="L326" s="48"/>
      <c r="M326" s="78"/>
      <c r="N326" s="77"/>
      <c r="O326" s="77"/>
      <c r="P326" s="77"/>
      <c r="Q326" s="140"/>
      <c r="R326" s="140"/>
      <c r="S326" s="141"/>
      <c r="T326" s="141"/>
      <c r="U326" s="252"/>
      <c r="V326" s="252"/>
      <c r="W326" s="78"/>
      <c r="X326" s="77"/>
      <c r="Y326" s="77"/>
      <c r="Z326" s="77"/>
      <c r="AA326" s="250"/>
      <c r="AB326" s="250"/>
      <c r="AC326" s="251"/>
      <c r="AD326" s="251"/>
      <c r="AE326" s="252"/>
      <c r="AF326" s="252"/>
      <c r="AG326" s="78"/>
      <c r="AH326" s="77"/>
      <c r="AI326" s="77"/>
      <c r="AJ326" s="77"/>
      <c r="AK326" s="250"/>
      <c r="AL326" s="250"/>
      <c r="AM326" s="251"/>
      <c r="AN326" s="251"/>
      <c r="AO326" s="252"/>
      <c r="AP326" s="252"/>
      <c r="AQ326" s="78"/>
      <c r="AR326" s="77"/>
      <c r="AS326" s="77"/>
      <c r="AT326" s="77"/>
      <c r="AU326" s="250"/>
      <c r="AV326" s="250"/>
      <c r="AW326" s="251"/>
      <c r="AX326" s="251"/>
      <c r="AY326" s="252"/>
      <c r="AZ326" s="252"/>
      <c r="BA326" s="78"/>
      <c r="BB326" s="77"/>
      <c r="BC326" s="77"/>
      <c r="BD326" s="77"/>
      <c r="BE326" s="250"/>
      <c r="BF326" s="250"/>
      <c r="BG326" s="251"/>
      <c r="BH326" s="251"/>
      <c r="BI326" s="252"/>
      <c r="BJ326" s="252"/>
      <c r="BK326" s="78"/>
      <c r="BL326" s="77"/>
      <c r="BM326" s="77"/>
      <c r="BN326" s="77"/>
      <c r="BO326" s="250"/>
      <c r="BP326" s="250"/>
      <c r="BQ326" s="251"/>
      <c r="BR326" s="251"/>
      <c r="BS326" s="252"/>
      <c r="BT326" s="252"/>
      <c r="BU326" s="78"/>
      <c r="BV326" s="77"/>
      <c r="BW326" s="77"/>
      <c r="BX326" s="77"/>
      <c r="BY326" s="250"/>
      <c r="BZ326" s="250"/>
      <c r="CA326" s="251"/>
      <c r="CB326" s="251"/>
      <c r="CC326" s="252"/>
      <c r="CD326" s="252"/>
      <c r="CE326" s="78"/>
      <c r="CF326" s="77"/>
      <c r="CG326" s="77"/>
      <c r="CH326" s="77"/>
    </row>
    <row r="327" spans="1:86" s="11" customFormat="1" ht="11.25" customHeight="1" x14ac:dyDescent="0.2">
      <c r="A327" s="177" t="s">
        <v>7</v>
      </c>
      <c r="B327" s="178"/>
      <c r="C327" s="38">
        <f t="shared" si="75"/>
        <v>0</v>
      </c>
      <c r="D327" s="38">
        <f t="shared" si="75"/>
        <v>0</v>
      </c>
      <c r="E327" s="38">
        <f t="shared" si="75"/>
        <v>0</v>
      </c>
      <c r="F327" s="186"/>
      <c r="G327" s="186"/>
      <c r="H327" s="59">
        <f t="shared" si="76"/>
        <v>0</v>
      </c>
      <c r="I327" s="173"/>
      <c r="J327" s="147"/>
      <c r="K327" s="147"/>
      <c r="L327" s="48"/>
      <c r="M327" s="78"/>
      <c r="N327" s="77"/>
      <c r="O327" s="77"/>
      <c r="P327" s="77"/>
      <c r="Q327" s="140"/>
      <c r="R327" s="140"/>
      <c r="S327" s="141"/>
      <c r="T327" s="141"/>
      <c r="U327" s="252"/>
      <c r="V327" s="252"/>
      <c r="W327" s="78"/>
      <c r="X327" s="77"/>
      <c r="Y327" s="77"/>
      <c r="Z327" s="77"/>
      <c r="AA327" s="250"/>
      <c r="AB327" s="250"/>
      <c r="AC327" s="251"/>
      <c r="AD327" s="251"/>
      <c r="AE327" s="252"/>
      <c r="AF327" s="252"/>
      <c r="AG327" s="78"/>
      <c r="AH327" s="77"/>
      <c r="AI327" s="77"/>
      <c r="AJ327" s="77"/>
      <c r="AK327" s="250"/>
      <c r="AL327" s="250"/>
      <c r="AM327" s="251"/>
      <c r="AN327" s="251"/>
      <c r="AO327" s="252"/>
      <c r="AP327" s="252"/>
      <c r="AQ327" s="78"/>
      <c r="AR327" s="77"/>
      <c r="AS327" s="77"/>
      <c r="AT327" s="77"/>
      <c r="AU327" s="250"/>
      <c r="AV327" s="250"/>
      <c r="AW327" s="251"/>
      <c r="AX327" s="251"/>
      <c r="AY327" s="252"/>
      <c r="AZ327" s="252"/>
      <c r="BA327" s="78"/>
      <c r="BB327" s="77"/>
      <c r="BC327" s="77"/>
      <c r="BD327" s="77"/>
      <c r="BE327" s="250"/>
      <c r="BF327" s="250"/>
      <c r="BG327" s="251"/>
      <c r="BH327" s="251"/>
      <c r="BI327" s="252"/>
      <c r="BJ327" s="252"/>
      <c r="BK327" s="78"/>
      <c r="BL327" s="77"/>
      <c r="BM327" s="77"/>
      <c r="BN327" s="77"/>
      <c r="BO327" s="250"/>
      <c r="BP327" s="250"/>
      <c r="BQ327" s="251"/>
      <c r="BR327" s="251"/>
      <c r="BS327" s="252"/>
      <c r="BT327" s="252"/>
      <c r="BU327" s="78"/>
      <c r="BV327" s="77"/>
      <c r="BW327" s="77"/>
      <c r="BX327" s="77"/>
      <c r="BY327" s="250"/>
      <c r="BZ327" s="250"/>
      <c r="CA327" s="251"/>
      <c r="CB327" s="251"/>
      <c r="CC327" s="252"/>
      <c r="CD327" s="252"/>
      <c r="CE327" s="78"/>
      <c r="CF327" s="77"/>
      <c r="CG327" s="77"/>
      <c r="CH327" s="77"/>
    </row>
    <row r="328" spans="1:86" s="11" customFormat="1" ht="22.5" customHeight="1" x14ac:dyDescent="0.2">
      <c r="A328" s="39" t="s">
        <v>32</v>
      </c>
      <c r="B328" s="165" t="s">
        <v>164</v>
      </c>
      <c r="C328" s="166"/>
      <c r="D328" s="166"/>
      <c r="E328" s="166"/>
      <c r="F328" s="166"/>
      <c r="G328" s="166"/>
      <c r="H328" s="166"/>
      <c r="I328" s="167"/>
      <c r="J328" s="147"/>
      <c r="K328" s="147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  <c r="BH328" s="6"/>
      <c r="BI328" s="6"/>
      <c r="BJ328" s="6"/>
      <c r="BK328" s="6"/>
      <c r="BL328" s="6"/>
      <c r="BM328" s="6"/>
      <c r="BN328" s="6"/>
      <c r="BO328" s="6"/>
      <c r="BP328" s="6"/>
      <c r="BQ328" s="6"/>
      <c r="BR328" s="6"/>
      <c r="BS328" s="6"/>
      <c r="BT328" s="6"/>
      <c r="BU328" s="6"/>
      <c r="BV328" s="6"/>
      <c r="BW328" s="6"/>
      <c r="BX328" s="6"/>
      <c r="BY328" s="6"/>
      <c r="BZ328" s="6"/>
      <c r="CA328" s="6"/>
      <c r="CB328" s="6"/>
      <c r="CC328" s="6"/>
      <c r="CD328" s="6"/>
      <c r="CE328" s="6"/>
      <c r="CF328" s="6"/>
      <c r="CG328" s="6"/>
      <c r="CH328" s="6"/>
    </row>
    <row r="329" spans="1:86" s="11" customFormat="1" ht="9.75" customHeight="1" x14ac:dyDescent="0.2">
      <c r="A329" s="163" t="s">
        <v>5</v>
      </c>
      <c r="B329" s="164"/>
      <c r="C329" s="63">
        <f>SUM(C330:C335)</f>
        <v>49598.8</v>
      </c>
      <c r="D329" s="63">
        <f t="shared" ref="D329:E329" si="77">SUM(D330:D335)</f>
        <v>48435.394699999997</v>
      </c>
      <c r="E329" s="63">
        <f t="shared" si="77"/>
        <v>48435.394699999997</v>
      </c>
      <c r="F329" s="168">
        <v>44197</v>
      </c>
      <c r="G329" s="168">
        <v>44227</v>
      </c>
      <c r="H329" s="79">
        <f t="shared" ref="H329" si="78">SUM(H330:H335)</f>
        <v>48450.676819999993</v>
      </c>
      <c r="I329" s="171" t="s">
        <v>212</v>
      </c>
      <c r="J329" s="147"/>
      <c r="K329" s="147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  <c r="BH329" s="6"/>
      <c r="BI329" s="6"/>
      <c r="BJ329" s="6"/>
      <c r="BK329" s="6"/>
      <c r="BL329" s="6"/>
      <c r="BM329" s="6"/>
      <c r="BN329" s="6"/>
      <c r="BO329" s="6"/>
      <c r="BP329" s="6"/>
      <c r="BQ329" s="6"/>
      <c r="BR329" s="6"/>
      <c r="BS329" s="6"/>
      <c r="BT329" s="6"/>
      <c r="BU329" s="6"/>
      <c r="BV329" s="6"/>
      <c r="BW329" s="6"/>
      <c r="BX329" s="6"/>
      <c r="BY329" s="6"/>
      <c r="BZ329" s="6"/>
      <c r="CA329" s="6"/>
      <c r="CB329" s="6"/>
      <c r="CC329" s="6"/>
      <c r="CD329" s="6"/>
      <c r="CE329" s="6"/>
      <c r="CF329" s="6"/>
      <c r="CG329" s="6"/>
      <c r="CH329" s="6"/>
    </row>
    <row r="330" spans="1:86" s="11" customFormat="1" ht="11.25" customHeight="1" x14ac:dyDescent="0.2">
      <c r="A330" s="163" t="s">
        <v>1</v>
      </c>
      <c r="B330" s="164"/>
      <c r="C330" s="34"/>
      <c r="D330" s="34"/>
      <c r="E330" s="34"/>
      <c r="F330" s="169"/>
      <c r="G330" s="169"/>
      <c r="H330" s="44"/>
      <c r="I330" s="172"/>
      <c r="J330" s="147"/>
      <c r="K330" s="147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  <c r="BH330" s="6"/>
      <c r="BI330" s="6"/>
      <c r="BJ330" s="6"/>
      <c r="BK330" s="6"/>
      <c r="BL330" s="6"/>
      <c r="BM330" s="6"/>
      <c r="BN330" s="6"/>
      <c r="BO330" s="6"/>
      <c r="BP330" s="6"/>
      <c r="BQ330" s="6"/>
      <c r="BR330" s="6"/>
      <c r="BS330" s="6"/>
      <c r="BT330" s="6"/>
      <c r="BU330" s="6"/>
      <c r="BV330" s="6"/>
      <c r="BW330" s="6"/>
      <c r="BX330" s="6"/>
      <c r="BY330" s="6"/>
      <c r="BZ330" s="6"/>
      <c r="CA330" s="6"/>
      <c r="CB330" s="6"/>
      <c r="CC330" s="6"/>
      <c r="CD330" s="6"/>
      <c r="CE330" s="6"/>
      <c r="CF330" s="6"/>
      <c r="CG330" s="6"/>
      <c r="CH330" s="6"/>
    </row>
    <row r="331" spans="1:86" s="11" customFormat="1" ht="11.25" customHeight="1" x14ac:dyDescent="0.2">
      <c r="A331" s="163" t="s">
        <v>2</v>
      </c>
      <c r="B331" s="164"/>
      <c r="C331" s="34">
        <v>49598.8</v>
      </c>
      <c r="D331" s="34">
        <v>48435.394699999997</v>
      </c>
      <c r="E331" s="34">
        <v>48435.394699999997</v>
      </c>
      <c r="F331" s="169"/>
      <c r="G331" s="169"/>
      <c r="H331" s="43">
        <f>48435.3947+7.1+1.354+6.82812</f>
        <v>48450.676819999993</v>
      </c>
      <c r="I331" s="172"/>
      <c r="J331" s="147"/>
      <c r="K331" s="147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  <c r="BH331" s="6"/>
      <c r="BI331" s="6"/>
      <c r="BJ331" s="6"/>
      <c r="BK331" s="6"/>
      <c r="BL331" s="6"/>
      <c r="BM331" s="6"/>
      <c r="BN331" s="6"/>
      <c r="BO331" s="6"/>
      <c r="BP331" s="6"/>
      <c r="BQ331" s="6"/>
      <c r="BR331" s="6"/>
      <c r="BS331" s="6"/>
      <c r="BT331" s="6"/>
      <c r="BU331" s="6"/>
      <c r="BV331" s="6"/>
      <c r="BW331" s="6"/>
      <c r="BX331" s="6"/>
      <c r="BY331" s="6"/>
      <c r="BZ331" s="6"/>
      <c r="CA331" s="6"/>
      <c r="CB331" s="6"/>
      <c r="CC331" s="6"/>
      <c r="CD331" s="6"/>
      <c r="CE331" s="6"/>
      <c r="CF331" s="6"/>
      <c r="CG331" s="6"/>
      <c r="CH331" s="6"/>
    </row>
    <row r="332" spans="1:86" s="11" customFormat="1" ht="11.25" customHeight="1" x14ac:dyDescent="0.2">
      <c r="A332" s="163" t="s">
        <v>3</v>
      </c>
      <c r="B332" s="164"/>
      <c r="C332" s="34"/>
      <c r="D332" s="34"/>
      <c r="E332" s="34"/>
      <c r="F332" s="169"/>
      <c r="G332" s="169"/>
      <c r="H332" s="44"/>
      <c r="I332" s="172"/>
      <c r="J332" s="147"/>
      <c r="K332" s="147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  <c r="BH332" s="6"/>
      <c r="BI332" s="6"/>
      <c r="BJ332" s="6"/>
      <c r="BK332" s="6"/>
      <c r="BL332" s="6"/>
      <c r="BM332" s="6"/>
      <c r="BN332" s="6"/>
      <c r="BO332" s="6"/>
      <c r="BP332" s="6"/>
      <c r="BQ332" s="6"/>
      <c r="BR332" s="6"/>
      <c r="BS332" s="6"/>
      <c r="BT332" s="6"/>
      <c r="BU332" s="6"/>
      <c r="BV332" s="6"/>
      <c r="BW332" s="6"/>
      <c r="BX332" s="6"/>
      <c r="BY332" s="6"/>
      <c r="BZ332" s="6"/>
      <c r="CA332" s="6"/>
      <c r="CB332" s="6"/>
      <c r="CC332" s="6"/>
      <c r="CD332" s="6"/>
      <c r="CE332" s="6"/>
      <c r="CF332" s="6"/>
      <c r="CG332" s="6"/>
      <c r="CH332" s="6"/>
    </row>
    <row r="333" spans="1:86" s="11" customFormat="1" ht="11.25" customHeight="1" x14ac:dyDescent="0.2">
      <c r="A333" s="163" t="s">
        <v>4</v>
      </c>
      <c r="B333" s="164"/>
      <c r="C333" s="34"/>
      <c r="D333" s="34"/>
      <c r="E333" s="34"/>
      <c r="F333" s="169"/>
      <c r="G333" s="169"/>
      <c r="H333" s="44"/>
      <c r="I333" s="172"/>
      <c r="J333" s="147"/>
      <c r="K333" s="147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  <c r="BH333" s="6"/>
      <c r="BI333" s="6"/>
      <c r="BJ333" s="6"/>
      <c r="BK333" s="6"/>
      <c r="BL333" s="6"/>
      <c r="BM333" s="6"/>
      <c r="BN333" s="6"/>
      <c r="BO333" s="6"/>
      <c r="BP333" s="6"/>
      <c r="BQ333" s="6"/>
      <c r="BR333" s="6"/>
      <c r="BS333" s="6"/>
      <c r="BT333" s="6"/>
      <c r="BU333" s="6"/>
      <c r="BV333" s="6"/>
      <c r="BW333" s="6"/>
      <c r="BX333" s="6"/>
      <c r="BY333" s="6"/>
      <c r="BZ333" s="6"/>
      <c r="CA333" s="6"/>
      <c r="CB333" s="6"/>
      <c r="CC333" s="6"/>
      <c r="CD333" s="6"/>
      <c r="CE333" s="6"/>
      <c r="CF333" s="6"/>
      <c r="CG333" s="6"/>
      <c r="CH333" s="6"/>
    </row>
    <row r="334" spans="1:86" s="11" customFormat="1" ht="11.25" customHeight="1" x14ac:dyDescent="0.2">
      <c r="A334" s="163" t="s">
        <v>6</v>
      </c>
      <c r="B334" s="164"/>
      <c r="C334" s="30"/>
      <c r="D334" s="30"/>
      <c r="E334" s="30"/>
      <c r="F334" s="169"/>
      <c r="G334" s="169"/>
      <c r="H334" s="44"/>
      <c r="I334" s="172"/>
      <c r="J334" s="147"/>
      <c r="K334" s="147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  <c r="BI334" s="6"/>
      <c r="BJ334" s="6"/>
      <c r="BK334" s="6"/>
      <c r="BL334" s="6"/>
      <c r="BM334" s="6"/>
      <c r="BN334" s="6"/>
      <c r="BO334" s="6"/>
      <c r="BP334" s="6"/>
      <c r="BQ334" s="6"/>
      <c r="BR334" s="6"/>
      <c r="BS334" s="6"/>
      <c r="BT334" s="6"/>
      <c r="BU334" s="6"/>
      <c r="BV334" s="6"/>
      <c r="BW334" s="6"/>
      <c r="BX334" s="6"/>
      <c r="BY334" s="6"/>
      <c r="BZ334" s="6"/>
      <c r="CA334" s="6"/>
      <c r="CB334" s="6"/>
      <c r="CC334" s="6"/>
      <c r="CD334" s="6"/>
      <c r="CE334" s="6"/>
      <c r="CF334" s="6"/>
      <c r="CG334" s="6"/>
      <c r="CH334" s="6"/>
    </row>
    <row r="335" spans="1:86" s="11" customFormat="1" x14ac:dyDescent="0.2">
      <c r="A335" s="177" t="s">
        <v>7</v>
      </c>
      <c r="B335" s="178"/>
      <c r="C335" s="32"/>
      <c r="D335" s="32"/>
      <c r="E335" s="32"/>
      <c r="F335" s="186"/>
      <c r="G335" s="186"/>
      <c r="H335" s="51"/>
      <c r="I335" s="173"/>
      <c r="J335" s="147"/>
      <c r="K335" s="147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  <c r="BI335" s="6"/>
      <c r="BJ335" s="6"/>
      <c r="BK335" s="6"/>
      <c r="BL335" s="6"/>
      <c r="BM335" s="6"/>
      <c r="BN335" s="6"/>
      <c r="BO335" s="6"/>
      <c r="BP335" s="6"/>
      <c r="BQ335" s="6"/>
      <c r="BR335" s="6"/>
      <c r="BS335" s="6"/>
      <c r="BT335" s="6"/>
      <c r="BU335" s="6"/>
      <c r="BV335" s="6"/>
      <c r="BW335" s="6"/>
      <c r="BX335" s="6"/>
      <c r="BY335" s="6"/>
      <c r="BZ335" s="6"/>
      <c r="CA335" s="6"/>
      <c r="CB335" s="6"/>
      <c r="CC335" s="6"/>
      <c r="CD335" s="6"/>
      <c r="CE335" s="6"/>
      <c r="CF335" s="6"/>
      <c r="CG335" s="6"/>
      <c r="CH335" s="6"/>
    </row>
    <row r="336" spans="1:86" s="11" customFormat="1" ht="22.5" customHeight="1" x14ac:dyDescent="0.2">
      <c r="A336" s="39" t="s">
        <v>33</v>
      </c>
      <c r="B336" s="165" t="s">
        <v>34</v>
      </c>
      <c r="C336" s="166"/>
      <c r="D336" s="166"/>
      <c r="E336" s="166"/>
      <c r="F336" s="166"/>
      <c r="G336" s="166"/>
      <c r="H336" s="166"/>
      <c r="I336" s="167"/>
      <c r="J336" s="147"/>
      <c r="K336" s="147"/>
      <c r="L336" s="139"/>
      <c r="M336" s="139"/>
      <c r="N336" s="139"/>
      <c r="O336" s="139"/>
      <c r="P336" s="139"/>
      <c r="Q336" s="139"/>
      <c r="R336" s="139"/>
      <c r="S336" s="139"/>
      <c r="T336" s="139"/>
      <c r="U336" s="75"/>
      <c r="V336" s="248"/>
      <c r="W336" s="248"/>
      <c r="X336" s="248"/>
      <c r="Y336" s="248"/>
      <c r="Z336" s="248"/>
      <c r="AA336" s="248"/>
      <c r="AB336" s="248"/>
      <c r="AC336" s="248"/>
      <c r="AD336" s="248"/>
      <c r="AE336" s="75"/>
      <c r="AF336" s="248"/>
      <c r="AG336" s="248"/>
      <c r="AH336" s="248"/>
      <c r="AI336" s="248"/>
      <c r="AJ336" s="248"/>
      <c r="AK336" s="248"/>
      <c r="AL336" s="248"/>
      <c r="AM336" s="248"/>
      <c r="AN336" s="248"/>
      <c r="AO336" s="75"/>
      <c r="AP336" s="248"/>
      <c r="AQ336" s="248"/>
      <c r="AR336" s="248"/>
      <c r="AS336" s="248"/>
      <c r="AT336" s="248"/>
      <c r="AU336" s="248"/>
      <c r="AV336" s="248"/>
      <c r="AW336" s="248"/>
      <c r="AX336" s="248"/>
      <c r="AY336" s="75"/>
      <c r="AZ336" s="248"/>
      <c r="BA336" s="248"/>
      <c r="BB336" s="248"/>
      <c r="BC336" s="248"/>
      <c r="BD336" s="248"/>
      <c r="BE336" s="248"/>
      <c r="BF336" s="248"/>
      <c r="BG336" s="248"/>
      <c r="BH336" s="248"/>
      <c r="BI336" s="75"/>
      <c r="BJ336" s="248"/>
      <c r="BK336" s="248"/>
      <c r="BL336" s="248"/>
      <c r="BM336" s="248"/>
      <c r="BN336" s="248"/>
      <c r="BO336" s="248"/>
      <c r="BP336" s="248"/>
      <c r="BQ336" s="248"/>
      <c r="BR336" s="248"/>
      <c r="BS336" s="75"/>
      <c r="BT336" s="248"/>
      <c r="BU336" s="248"/>
      <c r="BV336" s="248"/>
      <c r="BW336" s="248"/>
      <c r="BX336" s="248"/>
      <c r="BY336" s="248"/>
      <c r="BZ336" s="248"/>
      <c r="CA336" s="248"/>
      <c r="CB336" s="248"/>
      <c r="CC336" s="75"/>
      <c r="CD336" s="248"/>
      <c r="CE336" s="248"/>
      <c r="CF336" s="248"/>
      <c r="CG336" s="248"/>
      <c r="CH336" s="248"/>
    </row>
    <row r="337" spans="1:86" s="11" customFormat="1" ht="13.5" customHeight="1" x14ac:dyDescent="0.2">
      <c r="A337" s="163" t="s">
        <v>5</v>
      </c>
      <c r="B337" s="164"/>
      <c r="C337" s="30">
        <f t="shared" ref="C337:E343" si="79">SUM(C345,C354,C363,)</f>
        <v>78124.44</v>
      </c>
      <c r="D337" s="30">
        <f t="shared" si="79"/>
        <v>78021.84031</v>
      </c>
      <c r="E337" s="30">
        <f>SUM(E345,E354,E363,)</f>
        <v>78021.84031</v>
      </c>
      <c r="F337" s="168">
        <v>44197</v>
      </c>
      <c r="G337" s="168">
        <v>44561</v>
      </c>
      <c r="H337" s="40">
        <f t="shared" ref="H337:H343" si="80">SUM(H345,H354,H363,)</f>
        <v>78124.44</v>
      </c>
      <c r="I337" s="171" t="s">
        <v>108</v>
      </c>
      <c r="J337" s="147"/>
      <c r="K337" s="147"/>
      <c r="L337" s="143"/>
      <c r="M337" s="76"/>
      <c r="N337" s="76"/>
      <c r="O337" s="76"/>
      <c r="P337" s="76"/>
      <c r="Q337" s="140"/>
      <c r="R337" s="140"/>
      <c r="S337" s="141"/>
      <c r="T337" s="141"/>
      <c r="U337" s="249"/>
      <c r="V337" s="249"/>
      <c r="W337" s="76"/>
      <c r="X337" s="76"/>
      <c r="Y337" s="76"/>
      <c r="Z337" s="76"/>
      <c r="AA337" s="250"/>
      <c r="AB337" s="250"/>
      <c r="AC337" s="251"/>
      <c r="AD337" s="251"/>
      <c r="AE337" s="249"/>
      <c r="AF337" s="249"/>
      <c r="AG337" s="76"/>
      <c r="AH337" s="76"/>
      <c r="AI337" s="76"/>
      <c r="AJ337" s="76"/>
      <c r="AK337" s="250"/>
      <c r="AL337" s="250"/>
      <c r="AM337" s="251"/>
      <c r="AN337" s="251"/>
      <c r="AO337" s="249"/>
      <c r="AP337" s="249"/>
      <c r="AQ337" s="76"/>
      <c r="AR337" s="76"/>
      <c r="AS337" s="76"/>
      <c r="AT337" s="76"/>
      <c r="AU337" s="250"/>
      <c r="AV337" s="250"/>
      <c r="AW337" s="251"/>
      <c r="AX337" s="251"/>
      <c r="AY337" s="249"/>
      <c r="AZ337" s="249"/>
      <c r="BA337" s="76"/>
      <c r="BB337" s="76"/>
      <c r="BC337" s="76"/>
      <c r="BD337" s="76"/>
      <c r="BE337" s="250"/>
      <c r="BF337" s="250"/>
      <c r="BG337" s="251"/>
      <c r="BH337" s="251"/>
      <c r="BI337" s="249"/>
      <c r="BJ337" s="249"/>
      <c r="BK337" s="76"/>
      <c r="BL337" s="76"/>
      <c r="BM337" s="76"/>
      <c r="BN337" s="76"/>
      <c r="BO337" s="250"/>
      <c r="BP337" s="250"/>
      <c r="BQ337" s="251"/>
      <c r="BR337" s="251"/>
      <c r="BS337" s="249"/>
      <c r="BT337" s="249"/>
      <c r="BU337" s="76"/>
      <c r="BV337" s="76"/>
      <c r="BW337" s="76"/>
      <c r="BX337" s="76"/>
      <c r="BY337" s="250"/>
      <c r="BZ337" s="250"/>
      <c r="CA337" s="251"/>
      <c r="CB337" s="251"/>
      <c r="CC337" s="249"/>
      <c r="CD337" s="249"/>
      <c r="CE337" s="76"/>
      <c r="CF337" s="76"/>
      <c r="CG337" s="76"/>
      <c r="CH337" s="76"/>
    </row>
    <row r="338" spans="1:86" s="11" customFormat="1" ht="11.25" customHeight="1" x14ac:dyDescent="0.2">
      <c r="A338" s="163" t="s">
        <v>1</v>
      </c>
      <c r="B338" s="164"/>
      <c r="C338" s="30">
        <f t="shared" si="79"/>
        <v>0</v>
      </c>
      <c r="D338" s="30">
        <f t="shared" si="79"/>
        <v>0</v>
      </c>
      <c r="E338" s="30">
        <f t="shared" si="79"/>
        <v>0</v>
      </c>
      <c r="F338" s="169"/>
      <c r="G338" s="169"/>
      <c r="H338" s="40">
        <f t="shared" si="80"/>
        <v>0</v>
      </c>
      <c r="I338" s="172"/>
      <c r="J338" s="147"/>
      <c r="K338" s="147"/>
      <c r="L338" s="48"/>
      <c r="M338" s="78"/>
      <c r="N338" s="77"/>
      <c r="O338" s="77"/>
      <c r="P338" s="77"/>
      <c r="Q338" s="140"/>
      <c r="R338" s="140"/>
      <c r="S338" s="141"/>
      <c r="T338" s="141"/>
      <c r="U338" s="252"/>
      <c r="V338" s="252"/>
      <c r="W338" s="78"/>
      <c r="X338" s="77"/>
      <c r="Y338" s="77"/>
      <c r="Z338" s="77"/>
      <c r="AA338" s="250"/>
      <c r="AB338" s="250"/>
      <c r="AC338" s="251"/>
      <c r="AD338" s="251"/>
      <c r="AE338" s="252"/>
      <c r="AF338" s="252"/>
      <c r="AG338" s="78"/>
      <c r="AH338" s="77"/>
      <c r="AI338" s="77"/>
      <c r="AJ338" s="77"/>
      <c r="AK338" s="250"/>
      <c r="AL338" s="250"/>
      <c r="AM338" s="251"/>
      <c r="AN338" s="251"/>
      <c r="AO338" s="252"/>
      <c r="AP338" s="252"/>
      <c r="AQ338" s="78"/>
      <c r="AR338" s="77"/>
      <c r="AS338" s="77"/>
      <c r="AT338" s="77"/>
      <c r="AU338" s="250"/>
      <c r="AV338" s="250"/>
      <c r="AW338" s="251"/>
      <c r="AX338" s="251"/>
      <c r="AY338" s="252"/>
      <c r="AZ338" s="252"/>
      <c r="BA338" s="78"/>
      <c r="BB338" s="77"/>
      <c r="BC338" s="77"/>
      <c r="BD338" s="77"/>
      <c r="BE338" s="250"/>
      <c r="BF338" s="250"/>
      <c r="BG338" s="251"/>
      <c r="BH338" s="251"/>
      <c r="BI338" s="252"/>
      <c r="BJ338" s="252"/>
      <c r="BK338" s="78"/>
      <c r="BL338" s="77"/>
      <c r="BM338" s="77"/>
      <c r="BN338" s="77"/>
      <c r="BO338" s="250"/>
      <c r="BP338" s="250"/>
      <c r="BQ338" s="251"/>
      <c r="BR338" s="251"/>
      <c r="BS338" s="252"/>
      <c r="BT338" s="252"/>
      <c r="BU338" s="78"/>
      <c r="BV338" s="77"/>
      <c r="BW338" s="77"/>
      <c r="BX338" s="77"/>
      <c r="BY338" s="250"/>
      <c r="BZ338" s="250"/>
      <c r="CA338" s="251"/>
      <c r="CB338" s="251"/>
      <c r="CC338" s="252"/>
      <c r="CD338" s="252"/>
      <c r="CE338" s="78"/>
      <c r="CF338" s="77"/>
      <c r="CG338" s="77"/>
      <c r="CH338" s="77"/>
    </row>
    <row r="339" spans="1:86" s="11" customFormat="1" ht="11.25" customHeight="1" x14ac:dyDescent="0.2">
      <c r="A339" s="163" t="s">
        <v>2</v>
      </c>
      <c r="B339" s="164"/>
      <c r="C339" s="30">
        <f>SUM(C347,C356,C365,)</f>
        <v>78124.44</v>
      </c>
      <c r="D339" s="30">
        <f>SUM(D347,D356,D365,)</f>
        <v>78021.84031</v>
      </c>
      <c r="E339" s="30">
        <f>SUM(E347,E356,E365,)</f>
        <v>78021.84031</v>
      </c>
      <c r="F339" s="169"/>
      <c r="G339" s="169"/>
      <c r="H339" s="40">
        <f>SUM(H347,H356,H365,)</f>
        <v>78124.44</v>
      </c>
      <c r="I339" s="172"/>
      <c r="J339" s="147"/>
      <c r="K339" s="147"/>
      <c r="L339" s="48"/>
      <c r="M339" s="78"/>
      <c r="N339" s="77"/>
      <c r="O339" s="77"/>
      <c r="P339" s="77"/>
      <c r="Q339" s="140"/>
      <c r="R339" s="140"/>
      <c r="S339" s="141"/>
      <c r="T339" s="141"/>
      <c r="U339" s="252"/>
      <c r="V339" s="252"/>
      <c r="W339" s="78"/>
      <c r="X339" s="77"/>
      <c r="Y339" s="77"/>
      <c r="Z339" s="77"/>
      <c r="AA339" s="250"/>
      <c r="AB339" s="250"/>
      <c r="AC339" s="251"/>
      <c r="AD339" s="251"/>
      <c r="AE339" s="252"/>
      <c r="AF339" s="252"/>
      <c r="AG339" s="78"/>
      <c r="AH339" s="77"/>
      <c r="AI339" s="77"/>
      <c r="AJ339" s="77"/>
      <c r="AK339" s="250"/>
      <c r="AL339" s="250"/>
      <c r="AM339" s="251"/>
      <c r="AN339" s="251"/>
      <c r="AO339" s="252"/>
      <c r="AP339" s="252"/>
      <c r="AQ339" s="78"/>
      <c r="AR339" s="77"/>
      <c r="AS339" s="77"/>
      <c r="AT339" s="77"/>
      <c r="AU339" s="250"/>
      <c r="AV339" s="250"/>
      <c r="AW339" s="251"/>
      <c r="AX339" s="251"/>
      <c r="AY339" s="252"/>
      <c r="AZ339" s="252"/>
      <c r="BA339" s="78"/>
      <c r="BB339" s="77"/>
      <c r="BC339" s="77"/>
      <c r="BD339" s="77"/>
      <c r="BE339" s="250"/>
      <c r="BF339" s="250"/>
      <c r="BG339" s="251"/>
      <c r="BH339" s="251"/>
      <c r="BI339" s="252"/>
      <c r="BJ339" s="252"/>
      <c r="BK339" s="78"/>
      <c r="BL339" s="77"/>
      <c r="BM339" s="77"/>
      <c r="BN339" s="77"/>
      <c r="BO339" s="250"/>
      <c r="BP339" s="250"/>
      <c r="BQ339" s="251"/>
      <c r="BR339" s="251"/>
      <c r="BS339" s="252"/>
      <c r="BT339" s="252"/>
      <c r="BU339" s="78"/>
      <c r="BV339" s="77"/>
      <c r="BW339" s="77"/>
      <c r="BX339" s="77"/>
      <c r="BY339" s="250"/>
      <c r="BZ339" s="250"/>
      <c r="CA339" s="251"/>
      <c r="CB339" s="251"/>
      <c r="CC339" s="252"/>
      <c r="CD339" s="252"/>
      <c r="CE339" s="78"/>
      <c r="CF339" s="77"/>
      <c r="CG339" s="77"/>
      <c r="CH339" s="77"/>
    </row>
    <row r="340" spans="1:86" s="11" customFormat="1" ht="11.25" customHeight="1" x14ac:dyDescent="0.2">
      <c r="A340" s="163" t="s">
        <v>3</v>
      </c>
      <c r="B340" s="164"/>
      <c r="C340" s="30">
        <f t="shared" si="79"/>
        <v>0</v>
      </c>
      <c r="D340" s="30">
        <f t="shared" si="79"/>
        <v>0</v>
      </c>
      <c r="E340" s="30">
        <f t="shared" si="79"/>
        <v>0</v>
      </c>
      <c r="F340" s="169"/>
      <c r="G340" s="169"/>
      <c r="H340" s="40">
        <f>SUM(H348,H357,H366,)</f>
        <v>0</v>
      </c>
      <c r="I340" s="172"/>
      <c r="J340" s="147"/>
      <c r="K340" s="147"/>
      <c r="L340" s="48"/>
      <c r="M340" s="78"/>
      <c r="N340" s="77"/>
      <c r="O340" s="77"/>
      <c r="P340" s="77"/>
      <c r="Q340" s="140"/>
      <c r="R340" s="140"/>
      <c r="S340" s="141"/>
      <c r="T340" s="141"/>
      <c r="U340" s="252"/>
      <c r="V340" s="252"/>
      <c r="W340" s="78"/>
      <c r="X340" s="77"/>
      <c r="Y340" s="77"/>
      <c r="Z340" s="77"/>
      <c r="AA340" s="250"/>
      <c r="AB340" s="250"/>
      <c r="AC340" s="251"/>
      <c r="AD340" s="251"/>
      <c r="AE340" s="252"/>
      <c r="AF340" s="252"/>
      <c r="AG340" s="78"/>
      <c r="AH340" s="77"/>
      <c r="AI340" s="77"/>
      <c r="AJ340" s="77"/>
      <c r="AK340" s="250"/>
      <c r="AL340" s="250"/>
      <c r="AM340" s="251"/>
      <c r="AN340" s="251"/>
      <c r="AO340" s="252"/>
      <c r="AP340" s="252"/>
      <c r="AQ340" s="78"/>
      <c r="AR340" s="77"/>
      <c r="AS340" s="77"/>
      <c r="AT340" s="77"/>
      <c r="AU340" s="250"/>
      <c r="AV340" s="250"/>
      <c r="AW340" s="251"/>
      <c r="AX340" s="251"/>
      <c r="AY340" s="252"/>
      <c r="AZ340" s="252"/>
      <c r="BA340" s="78"/>
      <c r="BB340" s="77"/>
      <c r="BC340" s="77"/>
      <c r="BD340" s="77"/>
      <c r="BE340" s="250"/>
      <c r="BF340" s="250"/>
      <c r="BG340" s="251"/>
      <c r="BH340" s="251"/>
      <c r="BI340" s="252"/>
      <c r="BJ340" s="252"/>
      <c r="BK340" s="78"/>
      <c r="BL340" s="77"/>
      <c r="BM340" s="77"/>
      <c r="BN340" s="77"/>
      <c r="BO340" s="250"/>
      <c r="BP340" s="250"/>
      <c r="BQ340" s="251"/>
      <c r="BR340" s="251"/>
      <c r="BS340" s="252"/>
      <c r="BT340" s="252"/>
      <c r="BU340" s="78"/>
      <c r="BV340" s="77"/>
      <c r="BW340" s="77"/>
      <c r="BX340" s="77"/>
      <c r="BY340" s="250"/>
      <c r="BZ340" s="250"/>
      <c r="CA340" s="251"/>
      <c r="CB340" s="251"/>
      <c r="CC340" s="252"/>
      <c r="CD340" s="252"/>
      <c r="CE340" s="78"/>
      <c r="CF340" s="77"/>
      <c r="CG340" s="77"/>
      <c r="CH340" s="77"/>
    </row>
    <row r="341" spans="1:86" s="11" customFormat="1" ht="11.25" customHeight="1" x14ac:dyDescent="0.2">
      <c r="A341" s="163" t="s">
        <v>4</v>
      </c>
      <c r="B341" s="164"/>
      <c r="C341" s="30">
        <f t="shared" si="79"/>
        <v>0</v>
      </c>
      <c r="D341" s="30">
        <f t="shared" si="79"/>
        <v>0</v>
      </c>
      <c r="E341" s="30">
        <f t="shared" si="79"/>
        <v>0</v>
      </c>
      <c r="F341" s="169"/>
      <c r="G341" s="169"/>
      <c r="H341" s="40">
        <f t="shared" si="80"/>
        <v>0</v>
      </c>
      <c r="I341" s="172"/>
      <c r="J341" s="147"/>
      <c r="K341" s="147"/>
      <c r="L341" s="48"/>
      <c r="M341" s="78"/>
      <c r="N341" s="77"/>
      <c r="O341" s="77"/>
      <c r="P341" s="77"/>
      <c r="Q341" s="140"/>
      <c r="R341" s="140"/>
      <c r="S341" s="141"/>
      <c r="T341" s="141"/>
      <c r="U341" s="252"/>
      <c r="V341" s="252"/>
      <c r="W341" s="78"/>
      <c r="X341" s="77"/>
      <c r="Y341" s="77"/>
      <c r="Z341" s="77"/>
      <c r="AA341" s="250"/>
      <c r="AB341" s="250"/>
      <c r="AC341" s="251"/>
      <c r="AD341" s="251"/>
      <c r="AE341" s="252"/>
      <c r="AF341" s="252"/>
      <c r="AG341" s="78"/>
      <c r="AH341" s="77"/>
      <c r="AI341" s="77"/>
      <c r="AJ341" s="77"/>
      <c r="AK341" s="250"/>
      <c r="AL341" s="250"/>
      <c r="AM341" s="251"/>
      <c r="AN341" s="251"/>
      <c r="AO341" s="252"/>
      <c r="AP341" s="252"/>
      <c r="AQ341" s="78"/>
      <c r="AR341" s="77"/>
      <c r="AS341" s="77"/>
      <c r="AT341" s="77"/>
      <c r="AU341" s="250"/>
      <c r="AV341" s="250"/>
      <c r="AW341" s="251"/>
      <c r="AX341" s="251"/>
      <c r="AY341" s="252"/>
      <c r="AZ341" s="252"/>
      <c r="BA341" s="78"/>
      <c r="BB341" s="77"/>
      <c r="BC341" s="77"/>
      <c r="BD341" s="77"/>
      <c r="BE341" s="250"/>
      <c r="BF341" s="250"/>
      <c r="BG341" s="251"/>
      <c r="BH341" s="251"/>
      <c r="BI341" s="252"/>
      <c r="BJ341" s="252"/>
      <c r="BK341" s="78"/>
      <c r="BL341" s="77"/>
      <c r="BM341" s="77"/>
      <c r="BN341" s="77"/>
      <c r="BO341" s="250"/>
      <c r="BP341" s="250"/>
      <c r="BQ341" s="251"/>
      <c r="BR341" s="251"/>
      <c r="BS341" s="252"/>
      <c r="BT341" s="252"/>
      <c r="BU341" s="78"/>
      <c r="BV341" s="77"/>
      <c r="BW341" s="77"/>
      <c r="BX341" s="77"/>
      <c r="BY341" s="250"/>
      <c r="BZ341" s="250"/>
      <c r="CA341" s="251"/>
      <c r="CB341" s="251"/>
      <c r="CC341" s="252"/>
      <c r="CD341" s="252"/>
      <c r="CE341" s="78"/>
      <c r="CF341" s="77"/>
      <c r="CG341" s="77"/>
      <c r="CH341" s="77"/>
    </row>
    <row r="342" spans="1:86" s="11" customFormat="1" ht="11.25" customHeight="1" x14ac:dyDescent="0.2">
      <c r="A342" s="163" t="s">
        <v>6</v>
      </c>
      <c r="B342" s="164"/>
      <c r="C342" s="30">
        <f t="shared" si="79"/>
        <v>0</v>
      </c>
      <c r="D342" s="30">
        <f t="shared" si="79"/>
        <v>0</v>
      </c>
      <c r="E342" s="30">
        <f t="shared" si="79"/>
        <v>0</v>
      </c>
      <c r="F342" s="169"/>
      <c r="G342" s="169"/>
      <c r="H342" s="40">
        <f t="shared" si="80"/>
        <v>0</v>
      </c>
      <c r="I342" s="172"/>
      <c r="J342" s="147"/>
      <c r="K342" s="147"/>
      <c r="L342" s="48"/>
      <c r="M342" s="78"/>
      <c r="N342" s="77"/>
      <c r="O342" s="77"/>
      <c r="P342" s="77"/>
      <c r="Q342" s="140"/>
      <c r="R342" s="140"/>
      <c r="S342" s="141"/>
      <c r="T342" s="141"/>
      <c r="U342" s="252"/>
      <c r="V342" s="252"/>
      <c r="W342" s="78"/>
      <c r="X342" s="77"/>
      <c r="Y342" s="77"/>
      <c r="Z342" s="77"/>
      <c r="AA342" s="250"/>
      <c r="AB342" s="250"/>
      <c r="AC342" s="251"/>
      <c r="AD342" s="251"/>
      <c r="AE342" s="252"/>
      <c r="AF342" s="252"/>
      <c r="AG342" s="78"/>
      <c r="AH342" s="77"/>
      <c r="AI342" s="77"/>
      <c r="AJ342" s="77"/>
      <c r="AK342" s="250"/>
      <c r="AL342" s="250"/>
      <c r="AM342" s="251"/>
      <c r="AN342" s="251"/>
      <c r="AO342" s="252"/>
      <c r="AP342" s="252"/>
      <c r="AQ342" s="78"/>
      <c r="AR342" s="77"/>
      <c r="AS342" s="77"/>
      <c r="AT342" s="77"/>
      <c r="AU342" s="250"/>
      <c r="AV342" s="250"/>
      <c r="AW342" s="251"/>
      <c r="AX342" s="251"/>
      <c r="AY342" s="252"/>
      <c r="AZ342" s="252"/>
      <c r="BA342" s="78"/>
      <c r="BB342" s="77"/>
      <c r="BC342" s="77"/>
      <c r="BD342" s="77"/>
      <c r="BE342" s="250"/>
      <c r="BF342" s="250"/>
      <c r="BG342" s="251"/>
      <c r="BH342" s="251"/>
      <c r="BI342" s="252"/>
      <c r="BJ342" s="252"/>
      <c r="BK342" s="78"/>
      <c r="BL342" s="77"/>
      <c r="BM342" s="77"/>
      <c r="BN342" s="77"/>
      <c r="BO342" s="250"/>
      <c r="BP342" s="250"/>
      <c r="BQ342" s="251"/>
      <c r="BR342" s="251"/>
      <c r="BS342" s="252"/>
      <c r="BT342" s="252"/>
      <c r="BU342" s="78"/>
      <c r="BV342" s="77"/>
      <c r="BW342" s="77"/>
      <c r="BX342" s="77"/>
      <c r="BY342" s="250"/>
      <c r="BZ342" s="250"/>
      <c r="CA342" s="251"/>
      <c r="CB342" s="251"/>
      <c r="CC342" s="252"/>
      <c r="CD342" s="252"/>
      <c r="CE342" s="78"/>
      <c r="CF342" s="77"/>
      <c r="CG342" s="77"/>
      <c r="CH342" s="77"/>
    </row>
    <row r="343" spans="1:86" s="11" customFormat="1" ht="11.25" customHeight="1" x14ac:dyDescent="0.2">
      <c r="A343" s="177" t="s">
        <v>7</v>
      </c>
      <c r="B343" s="178"/>
      <c r="C343" s="32">
        <f t="shared" si="79"/>
        <v>0</v>
      </c>
      <c r="D343" s="32">
        <f t="shared" si="79"/>
        <v>0</v>
      </c>
      <c r="E343" s="32">
        <f t="shared" si="79"/>
        <v>0</v>
      </c>
      <c r="F343" s="186"/>
      <c r="G343" s="170"/>
      <c r="H343" s="41">
        <f t="shared" si="80"/>
        <v>0</v>
      </c>
      <c r="I343" s="173"/>
      <c r="J343" s="147"/>
      <c r="K343" s="147"/>
      <c r="L343" s="48"/>
      <c r="M343" s="78"/>
      <c r="N343" s="77"/>
      <c r="O343" s="77"/>
      <c r="P343" s="77"/>
      <c r="Q343" s="140"/>
      <c r="R343" s="140"/>
      <c r="S343" s="141"/>
      <c r="T343" s="141"/>
      <c r="U343" s="252"/>
      <c r="V343" s="252"/>
      <c r="W343" s="78"/>
      <c r="X343" s="77"/>
      <c r="Y343" s="77"/>
      <c r="Z343" s="77"/>
      <c r="AA343" s="250"/>
      <c r="AB343" s="250"/>
      <c r="AC343" s="251"/>
      <c r="AD343" s="251"/>
      <c r="AE343" s="252"/>
      <c r="AF343" s="252"/>
      <c r="AG343" s="78"/>
      <c r="AH343" s="77"/>
      <c r="AI343" s="77"/>
      <c r="AJ343" s="77"/>
      <c r="AK343" s="250"/>
      <c r="AL343" s="250"/>
      <c r="AM343" s="251"/>
      <c r="AN343" s="251"/>
      <c r="AO343" s="252"/>
      <c r="AP343" s="252"/>
      <c r="AQ343" s="78"/>
      <c r="AR343" s="77"/>
      <c r="AS343" s="77"/>
      <c r="AT343" s="77"/>
      <c r="AU343" s="250"/>
      <c r="AV343" s="250"/>
      <c r="AW343" s="251"/>
      <c r="AX343" s="251"/>
      <c r="AY343" s="252"/>
      <c r="AZ343" s="252"/>
      <c r="BA343" s="78"/>
      <c r="BB343" s="77"/>
      <c r="BC343" s="77"/>
      <c r="BD343" s="77"/>
      <c r="BE343" s="250"/>
      <c r="BF343" s="250"/>
      <c r="BG343" s="251"/>
      <c r="BH343" s="251"/>
      <c r="BI343" s="252"/>
      <c r="BJ343" s="252"/>
      <c r="BK343" s="78"/>
      <c r="BL343" s="77"/>
      <c r="BM343" s="77"/>
      <c r="BN343" s="77"/>
      <c r="BO343" s="250"/>
      <c r="BP343" s="250"/>
      <c r="BQ343" s="251"/>
      <c r="BR343" s="251"/>
      <c r="BS343" s="252"/>
      <c r="BT343" s="252"/>
      <c r="BU343" s="78"/>
      <c r="BV343" s="77"/>
      <c r="BW343" s="77"/>
      <c r="BX343" s="77"/>
      <c r="BY343" s="250"/>
      <c r="BZ343" s="250"/>
      <c r="CA343" s="251"/>
      <c r="CB343" s="251"/>
      <c r="CC343" s="252"/>
      <c r="CD343" s="252"/>
      <c r="CE343" s="78"/>
      <c r="CF343" s="77"/>
      <c r="CG343" s="77"/>
      <c r="CH343" s="77"/>
    </row>
    <row r="344" spans="1:86" s="11" customFormat="1" ht="22.5" customHeight="1" x14ac:dyDescent="0.2">
      <c r="A344" s="39" t="s">
        <v>35</v>
      </c>
      <c r="B344" s="165" t="s">
        <v>36</v>
      </c>
      <c r="C344" s="166"/>
      <c r="D344" s="166"/>
      <c r="E344" s="166"/>
      <c r="F344" s="166"/>
      <c r="G344" s="166"/>
      <c r="H344" s="166"/>
      <c r="I344" s="167"/>
      <c r="J344" s="147"/>
      <c r="K344" s="147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  <c r="BI344" s="6"/>
      <c r="BJ344" s="6"/>
      <c r="BK344" s="6"/>
      <c r="BL344" s="6"/>
      <c r="BM344" s="6"/>
      <c r="BN344" s="6"/>
      <c r="BO344" s="6"/>
      <c r="BP344" s="6"/>
      <c r="BQ344" s="6"/>
      <c r="BR344" s="6"/>
      <c r="BS344" s="6"/>
      <c r="BT344" s="6"/>
      <c r="BU344" s="6"/>
      <c r="BV344" s="6"/>
      <c r="BW344" s="6"/>
      <c r="BX344" s="6"/>
      <c r="BY344" s="6"/>
      <c r="BZ344" s="6"/>
      <c r="CA344" s="6"/>
      <c r="CB344" s="6"/>
      <c r="CC344" s="6"/>
      <c r="CD344" s="6"/>
      <c r="CE344" s="6"/>
      <c r="CF344" s="6"/>
      <c r="CG344" s="6"/>
      <c r="CH344" s="6"/>
    </row>
    <row r="345" spans="1:86" s="11" customFormat="1" ht="9.75" customHeight="1" x14ac:dyDescent="0.2">
      <c r="A345" s="163" t="s">
        <v>5</v>
      </c>
      <c r="B345" s="164"/>
      <c r="C345" s="63">
        <f>SUM(C346:C351)</f>
        <v>74757.440000000002</v>
      </c>
      <c r="D345" s="63">
        <f t="shared" ref="D345:E345" si="81">SUM(D346:D351)</f>
        <v>74757.440000000002</v>
      </c>
      <c r="E345" s="63">
        <f t="shared" si="81"/>
        <v>74757.440000000002</v>
      </c>
      <c r="F345" s="168">
        <v>44197</v>
      </c>
      <c r="G345" s="168">
        <v>44561</v>
      </c>
      <c r="H345" s="79">
        <f t="shared" ref="H345" si="82">SUM(H346:H351)</f>
        <v>74757.440000000002</v>
      </c>
      <c r="I345" s="171" t="s">
        <v>165</v>
      </c>
      <c r="J345" s="147"/>
      <c r="K345" s="147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6"/>
      <c r="BM345" s="6"/>
      <c r="BN345" s="6"/>
      <c r="BO345" s="6"/>
      <c r="BP345" s="6"/>
      <c r="BQ345" s="6"/>
      <c r="BR345" s="6"/>
      <c r="BS345" s="6"/>
      <c r="BT345" s="6"/>
      <c r="BU345" s="6"/>
      <c r="BV345" s="6"/>
      <c r="BW345" s="6"/>
      <c r="BX345" s="6"/>
      <c r="BY345" s="6"/>
      <c r="BZ345" s="6"/>
      <c r="CA345" s="6"/>
      <c r="CB345" s="6"/>
      <c r="CC345" s="6"/>
      <c r="CD345" s="6"/>
      <c r="CE345" s="6"/>
      <c r="CF345" s="6"/>
      <c r="CG345" s="6"/>
      <c r="CH345" s="6"/>
    </row>
    <row r="346" spans="1:86" s="11" customFormat="1" ht="11.25" customHeight="1" x14ac:dyDescent="0.2">
      <c r="A346" s="163" t="s">
        <v>1</v>
      </c>
      <c r="B346" s="164"/>
      <c r="C346" s="34"/>
      <c r="D346" s="34"/>
      <c r="E346" s="34"/>
      <c r="F346" s="169"/>
      <c r="G346" s="169"/>
      <c r="H346" s="44"/>
      <c r="I346" s="172"/>
      <c r="J346" s="147"/>
      <c r="K346" s="147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6"/>
      <c r="BM346" s="6"/>
      <c r="BN346" s="6"/>
      <c r="BO346" s="6"/>
      <c r="BP346" s="6"/>
      <c r="BQ346" s="6"/>
      <c r="BR346" s="6"/>
      <c r="BS346" s="6"/>
      <c r="BT346" s="6"/>
      <c r="BU346" s="6"/>
      <c r="BV346" s="6"/>
      <c r="BW346" s="6"/>
      <c r="BX346" s="6"/>
      <c r="BY346" s="6"/>
      <c r="BZ346" s="6"/>
      <c r="CA346" s="6"/>
      <c r="CB346" s="6"/>
      <c r="CC346" s="6"/>
      <c r="CD346" s="6"/>
      <c r="CE346" s="6"/>
      <c r="CF346" s="6"/>
      <c r="CG346" s="6"/>
      <c r="CH346" s="6"/>
    </row>
    <row r="347" spans="1:86" s="11" customFormat="1" ht="11.25" customHeight="1" x14ac:dyDescent="0.2">
      <c r="A347" s="163" t="s">
        <v>2</v>
      </c>
      <c r="B347" s="164"/>
      <c r="C347" s="34">
        <f>66857.44+1000+6900</f>
        <v>74757.440000000002</v>
      </c>
      <c r="D347" s="34">
        <f>66857.44+1000+6900</f>
        <v>74757.440000000002</v>
      </c>
      <c r="E347" s="34">
        <f t="shared" ref="E347" si="83">66857.44+1000+6900</f>
        <v>74757.440000000002</v>
      </c>
      <c r="F347" s="169"/>
      <c r="G347" s="169"/>
      <c r="H347" s="43">
        <v>74757.440000000002</v>
      </c>
      <c r="I347" s="172"/>
      <c r="J347" s="147"/>
      <c r="K347" s="147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  <c r="BH347" s="6"/>
      <c r="BI347" s="6"/>
      <c r="BJ347" s="6"/>
      <c r="BK347" s="6"/>
      <c r="BL347" s="6"/>
      <c r="BM347" s="6"/>
      <c r="BN347" s="6"/>
      <c r="BO347" s="6"/>
      <c r="BP347" s="6"/>
      <c r="BQ347" s="6"/>
      <c r="BR347" s="6"/>
      <c r="BS347" s="6"/>
      <c r="BT347" s="6"/>
      <c r="BU347" s="6"/>
      <c r="BV347" s="6"/>
      <c r="BW347" s="6"/>
      <c r="BX347" s="6"/>
      <c r="BY347" s="6"/>
      <c r="BZ347" s="6"/>
      <c r="CA347" s="6"/>
      <c r="CB347" s="6"/>
      <c r="CC347" s="6"/>
      <c r="CD347" s="6"/>
      <c r="CE347" s="6"/>
      <c r="CF347" s="6"/>
      <c r="CG347" s="6"/>
      <c r="CH347" s="6"/>
    </row>
    <row r="348" spans="1:86" s="11" customFormat="1" ht="11.25" customHeight="1" x14ac:dyDescent="0.2">
      <c r="A348" s="163" t="s">
        <v>3</v>
      </c>
      <c r="B348" s="164"/>
      <c r="C348" s="34"/>
      <c r="D348" s="34"/>
      <c r="E348" s="34"/>
      <c r="F348" s="169"/>
      <c r="G348" s="169"/>
      <c r="H348" s="44"/>
      <c r="I348" s="172"/>
      <c r="J348" s="147"/>
      <c r="K348" s="147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  <c r="BH348" s="6"/>
      <c r="BI348" s="6"/>
      <c r="BJ348" s="6"/>
      <c r="BK348" s="6"/>
      <c r="BL348" s="6"/>
      <c r="BM348" s="6"/>
      <c r="BN348" s="6"/>
      <c r="BO348" s="6"/>
      <c r="BP348" s="6"/>
      <c r="BQ348" s="6"/>
      <c r="BR348" s="6"/>
      <c r="BS348" s="6"/>
      <c r="BT348" s="6"/>
      <c r="BU348" s="6"/>
      <c r="BV348" s="6"/>
      <c r="BW348" s="6"/>
      <c r="BX348" s="6"/>
      <c r="BY348" s="6"/>
      <c r="BZ348" s="6"/>
      <c r="CA348" s="6"/>
      <c r="CB348" s="6"/>
      <c r="CC348" s="6"/>
      <c r="CD348" s="6"/>
      <c r="CE348" s="6"/>
      <c r="CF348" s="6"/>
      <c r="CG348" s="6"/>
      <c r="CH348" s="6"/>
    </row>
    <row r="349" spans="1:86" s="11" customFormat="1" ht="11.25" customHeight="1" x14ac:dyDescent="0.2">
      <c r="A349" s="163" t="s">
        <v>4</v>
      </c>
      <c r="B349" s="164"/>
      <c r="C349" s="34"/>
      <c r="D349" s="34"/>
      <c r="E349" s="34"/>
      <c r="F349" s="169"/>
      <c r="G349" s="169"/>
      <c r="H349" s="44"/>
      <c r="I349" s="172"/>
      <c r="J349" s="147"/>
      <c r="K349" s="147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  <c r="BH349" s="6"/>
      <c r="BI349" s="6"/>
      <c r="BJ349" s="6"/>
      <c r="BK349" s="6"/>
      <c r="BL349" s="6"/>
      <c r="BM349" s="6"/>
      <c r="BN349" s="6"/>
      <c r="BO349" s="6"/>
      <c r="BP349" s="6"/>
      <c r="BQ349" s="6"/>
      <c r="BR349" s="6"/>
      <c r="BS349" s="6"/>
      <c r="BT349" s="6"/>
      <c r="BU349" s="6"/>
      <c r="BV349" s="6"/>
      <c r="BW349" s="6"/>
      <c r="BX349" s="6"/>
      <c r="BY349" s="6"/>
      <c r="BZ349" s="6"/>
      <c r="CA349" s="6"/>
      <c r="CB349" s="6"/>
      <c r="CC349" s="6"/>
      <c r="CD349" s="6"/>
      <c r="CE349" s="6"/>
      <c r="CF349" s="6"/>
      <c r="CG349" s="6"/>
      <c r="CH349" s="6"/>
    </row>
    <row r="350" spans="1:86" s="11" customFormat="1" ht="11.25" customHeight="1" x14ac:dyDescent="0.2">
      <c r="A350" s="163" t="s">
        <v>6</v>
      </c>
      <c r="B350" s="164"/>
      <c r="C350" s="30"/>
      <c r="D350" s="30"/>
      <c r="E350" s="30"/>
      <c r="F350" s="169"/>
      <c r="G350" s="169"/>
      <c r="H350" s="44"/>
      <c r="I350" s="172"/>
      <c r="J350" s="147"/>
      <c r="K350" s="147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  <c r="BH350" s="6"/>
      <c r="BI350" s="6"/>
      <c r="BJ350" s="6"/>
      <c r="BK350" s="6"/>
      <c r="BL350" s="6"/>
      <c r="BM350" s="6"/>
      <c r="BN350" s="6"/>
      <c r="BO350" s="6"/>
      <c r="BP350" s="6"/>
      <c r="BQ350" s="6"/>
      <c r="BR350" s="6"/>
      <c r="BS350" s="6"/>
      <c r="BT350" s="6"/>
      <c r="BU350" s="6"/>
      <c r="BV350" s="6"/>
      <c r="BW350" s="6"/>
      <c r="BX350" s="6"/>
      <c r="BY350" s="6"/>
      <c r="BZ350" s="6"/>
      <c r="CA350" s="6"/>
      <c r="CB350" s="6"/>
      <c r="CC350" s="6"/>
      <c r="CD350" s="6"/>
      <c r="CE350" s="6"/>
      <c r="CF350" s="6"/>
      <c r="CG350" s="6"/>
      <c r="CH350" s="6"/>
    </row>
    <row r="351" spans="1:86" s="11" customFormat="1" ht="11.25" customHeight="1" x14ac:dyDescent="0.2">
      <c r="A351" s="163" t="s">
        <v>7</v>
      </c>
      <c r="B351" s="164"/>
      <c r="C351" s="30"/>
      <c r="D351" s="30"/>
      <c r="E351" s="30"/>
      <c r="F351" s="170"/>
      <c r="G351" s="170"/>
      <c r="H351" s="44"/>
      <c r="I351" s="212"/>
      <c r="J351" s="147"/>
      <c r="K351" s="147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  <c r="BI351" s="6"/>
      <c r="BJ351" s="6"/>
      <c r="BK351" s="6"/>
      <c r="BL351" s="6"/>
      <c r="BM351" s="6"/>
      <c r="BN351" s="6"/>
      <c r="BO351" s="6"/>
      <c r="BP351" s="6"/>
      <c r="BQ351" s="6"/>
      <c r="BR351" s="6"/>
      <c r="BS351" s="6"/>
      <c r="BT351" s="6"/>
      <c r="BU351" s="6"/>
      <c r="BV351" s="6"/>
      <c r="BW351" s="6"/>
      <c r="BX351" s="6"/>
      <c r="BY351" s="6"/>
      <c r="BZ351" s="6"/>
      <c r="CA351" s="6"/>
      <c r="CB351" s="6"/>
      <c r="CC351" s="6"/>
      <c r="CD351" s="6"/>
      <c r="CE351" s="6"/>
      <c r="CF351" s="6"/>
      <c r="CG351" s="6"/>
      <c r="CH351" s="6"/>
    </row>
    <row r="352" spans="1:86" s="11" customFormat="1" ht="33.75" customHeight="1" x14ac:dyDescent="0.2">
      <c r="A352" s="49" t="s">
        <v>38</v>
      </c>
      <c r="B352" s="184" t="s">
        <v>39</v>
      </c>
      <c r="C352" s="185"/>
      <c r="D352" s="185"/>
      <c r="E352" s="178"/>
      <c r="F352" s="50" t="s">
        <v>37</v>
      </c>
      <c r="G352" s="50" t="s">
        <v>37</v>
      </c>
      <c r="H352" s="51"/>
      <c r="I352" s="58"/>
      <c r="J352" s="147"/>
      <c r="K352" s="147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  <c r="BH352" s="6"/>
      <c r="BI352" s="6"/>
      <c r="BJ352" s="6"/>
      <c r="BK352" s="6"/>
      <c r="BL352" s="6"/>
      <c r="BM352" s="6"/>
      <c r="BN352" s="6"/>
      <c r="BO352" s="6"/>
      <c r="BP352" s="6"/>
      <c r="BQ352" s="6"/>
      <c r="BR352" s="6"/>
      <c r="BS352" s="6"/>
      <c r="BT352" s="6"/>
      <c r="BU352" s="6"/>
      <c r="BV352" s="6"/>
      <c r="BW352" s="6"/>
      <c r="BX352" s="6"/>
      <c r="BY352" s="6"/>
      <c r="BZ352" s="6"/>
      <c r="CA352" s="6"/>
      <c r="CB352" s="6"/>
      <c r="CC352" s="6"/>
      <c r="CD352" s="6"/>
      <c r="CE352" s="6"/>
      <c r="CF352" s="6"/>
      <c r="CG352" s="6"/>
      <c r="CH352" s="6"/>
    </row>
    <row r="353" spans="1:86" s="11" customFormat="1" ht="22.5" customHeight="1" x14ac:dyDescent="0.2">
      <c r="A353" s="39" t="s">
        <v>55</v>
      </c>
      <c r="B353" s="165" t="s">
        <v>56</v>
      </c>
      <c r="C353" s="166"/>
      <c r="D353" s="166"/>
      <c r="E353" s="166"/>
      <c r="F353" s="166"/>
      <c r="G353" s="166"/>
      <c r="H353" s="166"/>
      <c r="I353" s="167"/>
      <c r="J353" s="147"/>
      <c r="K353" s="147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  <c r="BH353" s="6"/>
      <c r="BI353" s="6"/>
      <c r="BJ353" s="6"/>
      <c r="BK353" s="6"/>
      <c r="BL353" s="6"/>
      <c r="BM353" s="6"/>
      <c r="BN353" s="6"/>
      <c r="BO353" s="6"/>
      <c r="BP353" s="6"/>
      <c r="BQ353" s="6"/>
      <c r="BR353" s="6"/>
      <c r="BS353" s="6"/>
      <c r="BT353" s="6"/>
      <c r="BU353" s="6"/>
      <c r="BV353" s="6"/>
      <c r="BW353" s="6"/>
      <c r="BX353" s="6"/>
      <c r="BY353" s="6"/>
      <c r="BZ353" s="6"/>
      <c r="CA353" s="6"/>
      <c r="CB353" s="6"/>
      <c r="CC353" s="6"/>
      <c r="CD353" s="6"/>
      <c r="CE353" s="6"/>
      <c r="CF353" s="6"/>
      <c r="CG353" s="6"/>
      <c r="CH353" s="6"/>
    </row>
    <row r="354" spans="1:86" s="11" customFormat="1" ht="9.75" customHeight="1" x14ac:dyDescent="0.2">
      <c r="A354" s="163" t="s">
        <v>5</v>
      </c>
      <c r="B354" s="164"/>
      <c r="C354" s="63">
        <f>SUM(C355:C360)</f>
        <v>867</v>
      </c>
      <c r="D354" s="63">
        <f t="shared" ref="D354:E354" si="84">SUM(D355:D360)</f>
        <v>764.40030999999999</v>
      </c>
      <c r="E354" s="63">
        <f t="shared" si="84"/>
        <v>764.40030999999999</v>
      </c>
      <c r="F354" s="168">
        <v>44329</v>
      </c>
      <c r="G354" s="168">
        <v>44561</v>
      </c>
      <c r="H354" s="79">
        <f t="shared" ref="H354" si="85">SUM(H355:H360)</f>
        <v>867</v>
      </c>
      <c r="I354" s="171" t="s">
        <v>216</v>
      </c>
      <c r="J354" s="147"/>
      <c r="K354" s="147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  <c r="BI354" s="6"/>
      <c r="BJ354" s="6"/>
      <c r="BK354" s="6"/>
      <c r="BL354" s="6"/>
      <c r="BM354" s="6"/>
      <c r="BN354" s="6"/>
      <c r="BO354" s="6"/>
      <c r="BP354" s="6"/>
      <c r="BQ354" s="6"/>
      <c r="BR354" s="6"/>
      <c r="BS354" s="6"/>
      <c r="BT354" s="6"/>
      <c r="BU354" s="6"/>
      <c r="BV354" s="6"/>
      <c r="BW354" s="6"/>
      <c r="BX354" s="6"/>
      <c r="BY354" s="6"/>
      <c r="BZ354" s="6"/>
      <c r="CA354" s="6"/>
      <c r="CB354" s="6"/>
      <c r="CC354" s="6"/>
      <c r="CD354" s="6"/>
      <c r="CE354" s="6"/>
      <c r="CF354" s="6"/>
      <c r="CG354" s="6"/>
      <c r="CH354" s="6"/>
    </row>
    <row r="355" spans="1:86" s="11" customFormat="1" ht="11.25" customHeight="1" x14ac:dyDescent="0.2">
      <c r="A355" s="163" t="s">
        <v>1</v>
      </c>
      <c r="B355" s="164"/>
      <c r="C355" s="34"/>
      <c r="D355" s="34"/>
      <c r="E355" s="34"/>
      <c r="F355" s="169"/>
      <c r="G355" s="169"/>
      <c r="H355" s="44"/>
      <c r="I355" s="172"/>
      <c r="J355" s="147"/>
      <c r="K355" s="147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  <c r="BI355" s="6"/>
      <c r="BJ355" s="6"/>
      <c r="BK355" s="6"/>
      <c r="BL355" s="6"/>
      <c r="BM355" s="6"/>
      <c r="BN355" s="6"/>
      <c r="BO355" s="6"/>
      <c r="BP355" s="6"/>
      <c r="BQ355" s="6"/>
      <c r="BR355" s="6"/>
      <c r="BS355" s="6"/>
      <c r="BT355" s="6"/>
      <c r="BU355" s="6"/>
      <c r="BV355" s="6"/>
      <c r="BW355" s="6"/>
      <c r="BX355" s="6"/>
      <c r="BY355" s="6"/>
      <c r="BZ355" s="6"/>
      <c r="CA355" s="6"/>
      <c r="CB355" s="6"/>
      <c r="CC355" s="6"/>
      <c r="CD355" s="6"/>
      <c r="CE355" s="6"/>
      <c r="CF355" s="6"/>
      <c r="CG355" s="6"/>
      <c r="CH355" s="6"/>
    </row>
    <row r="356" spans="1:86" s="11" customFormat="1" ht="11.25" customHeight="1" x14ac:dyDescent="0.2">
      <c r="A356" s="163" t="s">
        <v>2</v>
      </c>
      <c r="B356" s="164"/>
      <c r="C356" s="34">
        <v>867</v>
      </c>
      <c r="D356" s="34">
        <v>764.40030999999999</v>
      </c>
      <c r="E356" s="34">
        <v>764.40030999999999</v>
      </c>
      <c r="F356" s="169"/>
      <c r="G356" s="169"/>
      <c r="H356" s="44">
        <v>867</v>
      </c>
      <c r="I356" s="172"/>
      <c r="J356" s="147"/>
      <c r="K356" s="147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  <c r="BI356" s="6"/>
      <c r="BJ356" s="6"/>
      <c r="BK356" s="6"/>
      <c r="BL356" s="6"/>
      <c r="BM356" s="6"/>
      <c r="BN356" s="6"/>
      <c r="BO356" s="6"/>
      <c r="BP356" s="6"/>
      <c r="BQ356" s="6"/>
      <c r="BR356" s="6"/>
      <c r="BS356" s="6"/>
      <c r="BT356" s="6"/>
      <c r="BU356" s="6"/>
      <c r="BV356" s="6"/>
      <c r="BW356" s="6"/>
      <c r="BX356" s="6"/>
      <c r="BY356" s="6"/>
      <c r="BZ356" s="6"/>
      <c r="CA356" s="6"/>
      <c r="CB356" s="6"/>
      <c r="CC356" s="6"/>
      <c r="CD356" s="6"/>
      <c r="CE356" s="6"/>
      <c r="CF356" s="6"/>
      <c r="CG356" s="6"/>
      <c r="CH356" s="6"/>
    </row>
    <row r="357" spans="1:86" s="11" customFormat="1" ht="11.25" customHeight="1" x14ac:dyDescent="0.2">
      <c r="A357" s="163" t="s">
        <v>3</v>
      </c>
      <c r="B357" s="164"/>
      <c r="C357" s="34"/>
      <c r="D357" s="34"/>
      <c r="E357" s="34"/>
      <c r="F357" s="169"/>
      <c r="G357" s="169"/>
      <c r="H357" s="44"/>
      <c r="I357" s="172"/>
      <c r="J357" s="147"/>
      <c r="K357" s="147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  <c r="BI357" s="6"/>
      <c r="BJ357" s="6"/>
      <c r="BK357" s="6"/>
      <c r="BL357" s="6"/>
      <c r="BM357" s="6"/>
      <c r="BN357" s="6"/>
      <c r="BO357" s="6"/>
      <c r="BP357" s="6"/>
      <c r="BQ357" s="6"/>
      <c r="BR357" s="6"/>
      <c r="BS357" s="6"/>
      <c r="BT357" s="6"/>
      <c r="BU357" s="6"/>
      <c r="BV357" s="6"/>
      <c r="BW357" s="6"/>
      <c r="BX357" s="6"/>
      <c r="BY357" s="6"/>
      <c r="BZ357" s="6"/>
      <c r="CA357" s="6"/>
      <c r="CB357" s="6"/>
      <c r="CC357" s="6"/>
      <c r="CD357" s="6"/>
      <c r="CE357" s="6"/>
      <c r="CF357" s="6"/>
      <c r="CG357" s="6"/>
      <c r="CH357" s="6"/>
    </row>
    <row r="358" spans="1:86" s="11" customFormat="1" ht="11.25" customHeight="1" x14ac:dyDescent="0.2">
      <c r="A358" s="163" t="s">
        <v>4</v>
      </c>
      <c r="B358" s="164"/>
      <c r="C358" s="34"/>
      <c r="D358" s="34"/>
      <c r="E358" s="34"/>
      <c r="F358" s="169"/>
      <c r="G358" s="169"/>
      <c r="H358" s="44"/>
      <c r="I358" s="172"/>
      <c r="J358" s="147"/>
      <c r="K358" s="147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  <c r="BI358" s="6"/>
      <c r="BJ358" s="6"/>
      <c r="BK358" s="6"/>
      <c r="BL358" s="6"/>
      <c r="BM358" s="6"/>
      <c r="BN358" s="6"/>
      <c r="BO358" s="6"/>
      <c r="BP358" s="6"/>
      <c r="BQ358" s="6"/>
      <c r="BR358" s="6"/>
      <c r="BS358" s="6"/>
      <c r="BT358" s="6"/>
      <c r="BU358" s="6"/>
      <c r="BV358" s="6"/>
      <c r="BW358" s="6"/>
      <c r="BX358" s="6"/>
      <c r="BY358" s="6"/>
      <c r="BZ358" s="6"/>
      <c r="CA358" s="6"/>
      <c r="CB358" s="6"/>
      <c r="CC358" s="6"/>
      <c r="CD358" s="6"/>
      <c r="CE358" s="6"/>
      <c r="CF358" s="6"/>
      <c r="CG358" s="6"/>
      <c r="CH358" s="6"/>
    </row>
    <row r="359" spans="1:86" s="11" customFormat="1" ht="11.25" customHeight="1" x14ac:dyDescent="0.2">
      <c r="A359" s="163" t="s">
        <v>6</v>
      </c>
      <c r="B359" s="164"/>
      <c r="C359" s="30"/>
      <c r="D359" s="30"/>
      <c r="E359" s="30"/>
      <c r="F359" s="169"/>
      <c r="G359" s="169"/>
      <c r="H359" s="44"/>
      <c r="I359" s="172"/>
      <c r="J359" s="147"/>
      <c r="K359" s="147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  <c r="BI359" s="6"/>
      <c r="BJ359" s="6"/>
      <c r="BK359" s="6"/>
      <c r="BL359" s="6"/>
      <c r="BM359" s="6"/>
      <c r="BN359" s="6"/>
      <c r="BO359" s="6"/>
      <c r="BP359" s="6"/>
      <c r="BQ359" s="6"/>
      <c r="BR359" s="6"/>
      <c r="BS359" s="6"/>
      <c r="BT359" s="6"/>
      <c r="BU359" s="6"/>
      <c r="BV359" s="6"/>
      <c r="BW359" s="6"/>
      <c r="BX359" s="6"/>
      <c r="BY359" s="6"/>
      <c r="BZ359" s="6"/>
      <c r="CA359" s="6"/>
      <c r="CB359" s="6"/>
      <c r="CC359" s="6"/>
      <c r="CD359" s="6"/>
      <c r="CE359" s="6"/>
      <c r="CF359" s="6"/>
      <c r="CG359" s="6"/>
      <c r="CH359" s="6"/>
    </row>
    <row r="360" spans="1:86" s="11" customFormat="1" ht="11.25" customHeight="1" x14ac:dyDescent="0.2">
      <c r="A360" s="163" t="s">
        <v>7</v>
      </c>
      <c r="B360" s="164"/>
      <c r="C360" s="30"/>
      <c r="D360" s="30"/>
      <c r="E360" s="30"/>
      <c r="F360" s="170"/>
      <c r="G360" s="170"/>
      <c r="H360" s="44"/>
      <c r="I360" s="212"/>
      <c r="J360" s="147"/>
      <c r="K360" s="147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  <c r="BI360" s="6"/>
      <c r="BJ360" s="6"/>
      <c r="BK360" s="6"/>
      <c r="BL360" s="6"/>
      <c r="BM360" s="6"/>
      <c r="BN360" s="6"/>
      <c r="BO360" s="6"/>
      <c r="BP360" s="6"/>
      <c r="BQ360" s="6"/>
      <c r="BR360" s="6"/>
      <c r="BS360" s="6"/>
      <c r="BT360" s="6"/>
      <c r="BU360" s="6"/>
      <c r="BV360" s="6"/>
      <c r="BW360" s="6"/>
      <c r="BX360" s="6"/>
      <c r="BY360" s="6"/>
      <c r="BZ360" s="6"/>
      <c r="CA360" s="6"/>
      <c r="CB360" s="6"/>
      <c r="CC360" s="6"/>
      <c r="CD360" s="6"/>
      <c r="CE360" s="6"/>
      <c r="CF360" s="6"/>
      <c r="CG360" s="6"/>
      <c r="CH360" s="6"/>
    </row>
    <row r="361" spans="1:86" s="11" customFormat="1" ht="33.75" x14ac:dyDescent="0.2">
      <c r="A361" s="49" t="s">
        <v>38</v>
      </c>
      <c r="B361" s="184" t="s">
        <v>194</v>
      </c>
      <c r="C361" s="185"/>
      <c r="D361" s="185"/>
      <c r="E361" s="178"/>
      <c r="F361" s="50" t="s">
        <v>37</v>
      </c>
      <c r="G361" s="50" t="s">
        <v>37</v>
      </c>
      <c r="H361" s="51"/>
      <c r="I361" s="58"/>
      <c r="J361" s="147"/>
      <c r="K361" s="147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  <c r="BH361" s="6"/>
      <c r="BI361" s="6"/>
      <c r="BJ361" s="6"/>
      <c r="BK361" s="6"/>
      <c r="BL361" s="6"/>
      <c r="BM361" s="6"/>
      <c r="BN361" s="6"/>
      <c r="BO361" s="6"/>
      <c r="BP361" s="6"/>
      <c r="BQ361" s="6"/>
      <c r="BR361" s="6"/>
      <c r="BS361" s="6"/>
      <c r="BT361" s="6"/>
      <c r="BU361" s="6"/>
      <c r="BV361" s="6"/>
      <c r="BW361" s="6"/>
      <c r="BX361" s="6"/>
      <c r="BY361" s="6"/>
      <c r="BZ361" s="6"/>
      <c r="CA361" s="6"/>
      <c r="CB361" s="6"/>
      <c r="CC361" s="6"/>
      <c r="CD361" s="6"/>
      <c r="CE361" s="6"/>
      <c r="CF361" s="6"/>
      <c r="CG361" s="6"/>
      <c r="CH361" s="6"/>
    </row>
    <row r="362" spans="1:86" s="80" customFormat="1" ht="22.5" customHeight="1" x14ac:dyDescent="0.2">
      <c r="A362" s="39" t="s">
        <v>93</v>
      </c>
      <c r="B362" s="165" t="s">
        <v>166</v>
      </c>
      <c r="C362" s="166"/>
      <c r="D362" s="166"/>
      <c r="E362" s="166"/>
      <c r="F362" s="166"/>
      <c r="G362" s="166"/>
      <c r="H362" s="166"/>
      <c r="I362" s="167"/>
      <c r="J362" s="147"/>
      <c r="K362" s="147"/>
    </row>
    <row r="363" spans="1:86" s="81" customFormat="1" ht="9.75" customHeight="1" x14ac:dyDescent="0.2">
      <c r="A363" s="163" t="s">
        <v>5</v>
      </c>
      <c r="B363" s="164"/>
      <c r="C363" s="63">
        <f>SUM(C364:C369)</f>
        <v>2500</v>
      </c>
      <c r="D363" s="63">
        <f t="shared" ref="D363:E363" si="86">SUM(D364:D369)</f>
        <v>2500</v>
      </c>
      <c r="E363" s="63">
        <f t="shared" si="86"/>
        <v>2500</v>
      </c>
      <c r="F363" s="168">
        <v>44518</v>
      </c>
      <c r="G363" s="168">
        <v>44561</v>
      </c>
      <c r="H363" s="79">
        <f t="shared" ref="H363" si="87">SUM(H364:H369)</f>
        <v>2500</v>
      </c>
      <c r="I363" s="171" t="s">
        <v>192</v>
      </c>
      <c r="J363" s="147"/>
      <c r="K363" s="147"/>
    </row>
    <row r="364" spans="1:86" s="81" customFormat="1" ht="11.25" customHeight="1" x14ac:dyDescent="0.2">
      <c r="A364" s="163" t="s">
        <v>1</v>
      </c>
      <c r="B364" s="164"/>
      <c r="C364" s="34"/>
      <c r="D364" s="34"/>
      <c r="E364" s="34"/>
      <c r="F364" s="169"/>
      <c r="G364" s="169"/>
      <c r="H364" s="44"/>
      <c r="I364" s="172"/>
      <c r="J364" s="147"/>
      <c r="K364" s="147"/>
    </row>
    <row r="365" spans="1:86" s="81" customFormat="1" ht="11.25" customHeight="1" x14ac:dyDescent="0.2">
      <c r="A365" s="163" t="s">
        <v>2</v>
      </c>
      <c r="B365" s="164"/>
      <c r="C365" s="34">
        <v>2500</v>
      </c>
      <c r="D365" s="34">
        <v>2500</v>
      </c>
      <c r="E365" s="34">
        <v>2500</v>
      </c>
      <c r="F365" s="169"/>
      <c r="G365" s="169"/>
      <c r="H365" s="44">
        <f>E365</f>
        <v>2500</v>
      </c>
      <c r="I365" s="172"/>
      <c r="J365" s="147"/>
      <c r="K365" s="147"/>
    </row>
    <row r="366" spans="1:86" s="81" customFormat="1" ht="11.25" customHeight="1" x14ac:dyDescent="0.2">
      <c r="A366" s="163" t="s">
        <v>3</v>
      </c>
      <c r="B366" s="164"/>
      <c r="C366" s="34"/>
      <c r="D366" s="34"/>
      <c r="E366" s="34"/>
      <c r="F366" s="169"/>
      <c r="G366" s="169"/>
      <c r="H366" s="44"/>
      <c r="I366" s="172"/>
      <c r="J366" s="147"/>
      <c r="K366" s="147"/>
    </row>
    <row r="367" spans="1:86" s="81" customFormat="1" ht="11.25" customHeight="1" x14ac:dyDescent="0.2">
      <c r="A367" s="163" t="s">
        <v>4</v>
      </c>
      <c r="B367" s="164"/>
      <c r="C367" s="34"/>
      <c r="D367" s="34"/>
      <c r="E367" s="34"/>
      <c r="F367" s="169"/>
      <c r="G367" s="169"/>
      <c r="H367" s="44"/>
      <c r="I367" s="172"/>
      <c r="J367" s="147"/>
      <c r="K367" s="147"/>
    </row>
    <row r="368" spans="1:86" s="81" customFormat="1" ht="11.25" customHeight="1" x14ac:dyDescent="0.2">
      <c r="A368" s="163" t="s">
        <v>6</v>
      </c>
      <c r="B368" s="164"/>
      <c r="C368" s="30"/>
      <c r="D368" s="30"/>
      <c r="E368" s="30"/>
      <c r="F368" s="169"/>
      <c r="G368" s="169"/>
      <c r="H368" s="44"/>
      <c r="I368" s="172"/>
      <c r="J368" s="147"/>
      <c r="K368" s="147"/>
    </row>
    <row r="369" spans="1:86" s="81" customFormat="1" ht="11.25" customHeight="1" x14ac:dyDescent="0.2">
      <c r="A369" s="163" t="s">
        <v>7</v>
      </c>
      <c r="B369" s="164"/>
      <c r="C369" s="30"/>
      <c r="D369" s="30"/>
      <c r="E369" s="30"/>
      <c r="F369" s="170"/>
      <c r="G369" s="170"/>
      <c r="H369" s="44"/>
      <c r="I369" s="212"/>
      <c r="J369" s="147"/>
      <c r="K369" s="147"/>
    </row>
    <row r="370" spans="1:86" s="82" customFormat="1" ht="22.5" x14ac:dyDescent="0.2">
      <c r="A370" s="49" t="s">
        <v>11</v>
      </c>
      <c r="B370" s="184" t="s">
        <v>193</v>
      </c>
      <c r="C370" s="185"/>
      <c r="D370" s="185"/>
      <c r="E370" s="178"/>
      <c r="F370" s="50" t="s">
        <v>37</v>
      </c>
      <c r="G370" s="50" t="s">
        <v>37</v>
      </c>
      <c r="H370" s="51"/>
      <c r="I370" s="58"/>
      <c r="J370" s="147"/>
      <c r="K370" s="147"/>
    </row>
    <row r="371" spans="1:86" s="11" customFormat="1" ht="22.5" customHeight="1" x14ac:dyDescent="0.2">
      <c r="A371" s="83" t="s">
        <v>52</v>
      </c>
      <c r="B371" s="165" t="s">
        <v>53</v>
      </c>
      <c r="C371" s="166"/>
      <c r="D371" s="166"/>
      <c r="E371" s="166"/>
      <c r="F371" s="166"/>
      <c r="G371" s="166"/>
      <c r="H371" s="166"/>
      <c r="I371" s="167"/>
      <c r="J371" s="147"/>
      <c r="K371" s="147"/>
      <c r="L371" s="142"/>
      <c r="M371" s="142"/>
      <c r="N371" s="142"/>
      <c r="O371" s="142"/>
      <c r="P371" s="142"/>
      <c r="Q371" s="142"/>
      <c r="R371" s="142"/>
      <c r="S371" s="142"/>
      <c r="T371" s="142"/>
      <c r="U371" s="75"/>
      <c r="V371" s="253"/>
      <c r="W371" s="253"/>
      <c r="X371" s="253"/>
      <c r="Y371" s="253"/>
      <c r="Z371" s="253"/>
      <c r="AA371" s="253"/>
      <c r="AB371" s="253"/>
      <c r="AC371" s="253"/>
      <c r="AD371" s="253"/>
      <c r="AE371" s="75"/>
      <c r="AF371" s="253"/>
      <c r="AG371" s="253"/>
      <c r="AH371" s="253"/>
      <c r="AI371" s="253"/>
      <c r="AJ371" s="253"/>
      <c r="AK371" s="253"/>
      <c r="AL371" s="253"/>
      <c r="AM371" s="253"/>
      <c r="AN371" s="253"/>
      <c r="AO371" s="75"/>
      <c r="AP371" s="253"/>
      <c r="AQ371" s="253"/>
      <c r="AR371" s="253"/>
      <c r="AS371" s="253"/>
      <c r="AT371" s="253"/>
      <c r="AU371" s="253"/>
      <c r="AV371" s="253"/>
      <c r="AW371" s="253"/>
      <c r="AX371" s="253"/>
      <c r="AY371" s="75"/>
      <c r="AZ371" s="253"/>
      <c r="BA371" s="253"/>
      <c r="BB371" s="253"/>
      <c r="BC371" s="253"/>
      <c r="BD371" s="253"/>
      <c r="BE371" s="253"/>
      <c r="BF371" s="253"/>
      <c r="BG371" s="253"/>
      <c r="BH371" s="253"/>
      <c r="BI371" s="75"/>
      <c r="BJ371" s="253"/>
      <c r="BK371" s="253"/>
      <c r="BL371" s="253"/>
      <c r="BM371" s="253"/>
      <c r="BN371" s="253"/>
      <c r="BO371" s="253"/>
      <c r="BP371" s="253"/>
      <c r="BQ371" s="253"/>
      <c r="BR371" s="253"/>
      <c r="BS371" s="75"/>
      <c r="BT371" s="253"/>
      <c r="BU371" s="253"/>
      <c r="BV371" s="253"/>
      <c r="BW371" s="253"/>
      <c r="BX371" s="253"/>
      <c r="BY371" s="253"/>
      <c r="BZ371" s="253"/>
      <c r="CA371" s="253"/>
      <c r="CB371" s="253"/>
      <c r="CC371" s="75"/>
      <c r="CD371" s="253"/>
      <c r="CE371" s="253"/>
      <c r="CF371" s="253"/>
      <c r="CG371" s="253"/>
      <c r="CH371" s="253"/>
    </row>
    <row r="372" spans="1:86" s="11" customFormat="1" ht="13.5" customHeight="1" x14ac:dyDescent="0.2">
      <c r="A372" s="163" t="s">
        <v>5</v>
      </c>
      <c r="B372" s="164"/>
      <c r="C372" s="30">
        <f>SUM(C380,C390)</f>
        <v>67678.252000000008</v>
      </c>
      <c r="D372" s="30">
        <f t="shared" ref="D372:E372" si="88">SUM(D380,D390)</f>
        <v>67678.252000000008</v>
      </c>
      <c r="E372" s="30">
        <f t="shared" si="88"/>
        <v>67678.252000000008</v>
      </c>
      <c r="F372" s="168">
        <v>44197</v>
      </c>
      <c r="G372" s="168">
        <v>44561</v>
      </c>
      <c r="H372" s="40">
        <f t="shared" ref="H372:H373" si="89">SUM(H380,H390)</f>
        <v>67678.252000000008</v>
      </c>
      <c r="I372" s="171" t="s">
        <v>126</v>
      </c>
      <c r="J372" s="147"/>
      <c r="K372" s="147"/>
      <c r="L372" s="143"/>
      <c r="M372" s="76"/>
      <c r="N372" s="76"/>
      <c r="O372" s="76"/>
      <c r="P372" s="76"/>
      <c r="Q372" s="140"/>
      <c r="R372" s="140"/>
      <c r="S372" s="141"/>
      <c r="T372" s="141"/>
      <c r="U372" s="249"/>
      <c r="V372" s="249"/>
      <c r="W372" s="76"/>
      <c r="X372" s="76"/>
      <c r="Y372" s="76"/>
      <c r="Z372" s="76"/>
      <c r="AA372" s="250"/>
      <c r="AB372" s="250"/>
      <c r="AC372" s="251"/>
      <c r="AD372" s="251"/>
      <c r="AE372" s="249"/>
      <c r="AF372" s="249"/>
      <c r="AG372" s="76"/>
      <c r="AH372" s="76"/>
      <c r="AI372" s="76"/>
      <c r="AJ372" s="76"/>
      <c r="AK372" s="250"/>
      <c r="AL372" s="250"/>
      <c r="AM372" s="251"/>
      <c r="AN372" s="251"/>
      <c r="AO372" s="249"/>
      <c r="AP372" s="249"/>
      <c r="AQ372" s="76"/>
      <c r="AR372" s="76"/>
      <c r="AS372" s="76"/>
      <c r="AT372" s="76"/>
      <c r="AU372" s="250"/>
      <c r="AV372" s="250"/>
      <c r="AW372" s="251"/>
      <c r="AX372" s="251"/>
      <c r="AY372" s="249"/>
      <c r="AZ372" s="249"/>
      <c r="BA372" s="76"/>
      <c r="BB372" s="76"/>
      <c r="BC372" s="76"/>
      <c r="BD372" s="76"/>
      <c r="BE372" s="250"/>
      <c r="BF372" s="250"/>
      <c r="BG372" s="251"/>
      <c r="BH372" s="251"/>
      <c r="BI372" s="249"/>
      <c r="BJ372" s="249"/>
      <c r="BK372" s="76"/>
      <c r="BL372" s="76"/>
      <c r="BM372" s="76"/>
      <c r="BN372" s="76"/>
      <c r="BO372" s="250"/>
      <c r="BP372" s="250"/>
      <c r="BQ372" s="251"/>
      <c r="BR372" s="251"/>
      <c r="BS372" s="249"/>
      <c r="BT372" s="249"/>
      <c r="BU372" s="76"/>
      <c r="BV372" s="76"/>
      <c r="BW372" s="76"/>
      <c r="BX372" s="76"/>
      <c r="BY372" s="250"/>
      <c r="BZ372" s="250"/>
      <c r="CA372" s="251"/>
      <c r="CB372" s="251"/>
      <c r="CC372" s="249"/>
      <c r="CD372" s="249"/>
      <c r="CE372" s="76"/>
      <c r="CF372" s="76"/>
      <c r="CG372" s="76"/>
      <c r="CH372" s="76"/>
    </row>
    <row r="373" spans="1:86" s="11" customFormat="1" ht="11.25" customHeight="1" x14ac:dyDescent="0.2">
      <c r="A373" s="163" t="s">
        <v>1</v>
      </c>
      <c r="B373" s="164"/>
      <c r="C373" s="30">
        <f t="shared" ref="C373:E378" si="90">SUM(C381,C391)</f>
        <v>0</v>
      </c>
      <c r="D373" s="30">
        <f t="shared" si="90"/>
        <v>0</v>
      </c>
      <c r="E373" s="30">
        <f t="shared" si="90"/>
        <v>0</v>
      </c>
      <c r="F373" s="169"/>
      <c r="G373" s="169"/>
      <c r="H373" s="40">
        <f t="shared" si="89"/>
        <v>0</v>
      </c>
      <c r="I373" s="172"/>
      <c r="J373" s="147"/>
      <c r="K373" s="147"/>
      <c r="L373" s="48"/>
      <c r="M373" s="78"/>
      <c r="N373" s="77"/>
      <c r="O373" s="77"/>
      <c r="P373" s="77"/>
      <c r="Q373" s="140"/>
      <c r="R373" s="140"/>
      <c r="S373" s="141"/>
      <c r="T373" s="141"/>
      <c r="U373" s="252"/>
      <c r="V373" s="252"/>
      <c r="W373" s="78"/>
      <c r="X373" s="77"/>
      <c r="Y373" s="77"/>
      <c r="Z373" s="77"/>
      <c r="AA373" s="250"/>
      <c r="AB373" s="250"/>
      <c r="AC373" s="251"/>
      <c r="AD373" s="251"/>
      <c r="AE373" s="252"/>
      <c r="AF373" s="252"/>
      <c r="AG373" s="78"/>
      <c r="AH373" s="77"/>
      <c r="AI373" s="77"/>
      <c r="AJ373" s="77"/>
      <c r="AK373" s="250"/>
      <c r="AL373" s="250"/>
      <c r="AM373" s="251"/>
      <c r="AN373" s="251"/>
      <c r="AO373" s="252"/>
      <c r="AP373" s="252"/>
      <c r="AQ373" s="78"/>
      <c r="AR373" s="77"/>
      <c r="AS373" s="77"/>
      <c r="AT373" s="77"/>
      <c r="AU373" s="250"/>
      <c r="AV373" s="250"/>
      <c r="AW373" s="251"/>
      <c r="AX373" s="251"/>
      <c r="AY373" s="252"/>
      <c r="AZ373" s="252"/>
      <c r="BA373" s="78"/>
      <c r="BB373" s="77"/>
      <c r="BC373" s="77"/>
      <c r="BD373" s="77"/>
      <c r="BE373" s="250"/>
      <c r="BF373" s="250"/>
      <c r="BG373" s="251"/>
      <c r="BH373" s="251"/>
      <c r="BI373" s="252"/>
      <c r="BJ373" s="252"/>
      <c r="BK373" s="78"/>
      <c r="BL373" s="77"/>
      <c r="BM373" s="77"/>
      <c r="BN373" s="77"/>
      <c r="BO373" s="250"/>
      <c r="BP373" s="250"/>
      <c r="BQ373" s="251"/>
      <c r="BR373" s="251"/>
      <c r="BS373" s="252"/>
      <c r="BT373" s="252"/>
      <c r="BU373" s="78"/>
      <c r="BV373" s="77"/>
      <c r="BW373" s="77"/>
      <c r="BX373" s="77"/>
      <c r="BY373" s="250"/>
      <c r="BZ373" s="250"/>
      <c r="CA373" s="251"/>
      <c r="CB373" s="251"/>
      <c r="CC373" s="252"/>
      <c r="CD373" s="252"/>
      <c r="CE373" s="78"/>
      <c r="CF373" s="77"/>
      <c r="CG373" s="77"/>
      <c r="CH373" s="77"/>
    </row>
    <row r="374" spans="1:86" s="11" customFormat="1" ht="11.25" customHeight="1" x14ac:dyDescent="0.2">
      <c r="A374" s="163" t="s">
        <v>2</v>
      </c>
      <c r="B374" s="164"/>
      <c r="C374" s="30">
        <f>SUM(C382,C392)</f>
        <v>67678.252000000008</v>
      </c>
      <c r="D374" s="30">
        <f t="shared" si="90"/>
        <v>67678.252000000008</v>
      </c>
      <c r="E374" s="30">
        <f>SUM(E382,E392)</f>
        <v>67678.252000000008</v>
      </c>
      <c r="F374" s="169"/>
      <c r="G374" s="169"/>
      <c r="H374" s="40">
        <f>SUM(H382,H392)</f>
        <v>67678.252000000008</v>
      </c>
      <c r="I374" s="172"/>
      <c r="J374" s="147"/>
      <c r="K374" s="147"/>
      <c r="L374" s="48"/>
      <c r="M374" s="78"/>
      <c r="N374" s="77"/>
      <c r="O374" s="77"/>
      <c r="P374" s="77"/>
      <c r="Q374" s="140"/>
      <c r="R374" s="140"/>
      <c r="S374" s="141"/>
      <c r="T374" s="141"/>
      <c r="U374" s="252"/>
      <c r="V374" s="252"/>
      <c r="W374" s="78"/>
      <c r="X374" s="77"/>
      <c r="Y374" s="77"/>
      <c r="Z374" s="77"/>
      <c r="AA374" s="250"/>
      <c r="AB374" s="250"/>
      <c r="AC374" s="251"/>
      <c r="AD374" s="251"/>
      <c r="AE374" s="252"/>
      <c r="AF374" s="252"/>
      <c r="AG374" s="78"/>
      <c r="AH374" s="77"/>
      <c r="AI374" s="77"/>
      <c r="AJ374" s="77"/>
      <c r="AK374" s="250"/>
      <c r="AL374" s="250"/>
      <c r="AM374" s="251"/>
      <c r="AN374" s="251"/>
      <c r="AO374" s="252"/>
      <c r="AP374" s="252"/>
      <c r="AQ374" s="78"/>
      <c r="AR374" s="77"/>
      <c r="AS374" s="77"/>
      <c r="AT374" s="77"/>
      <c r="AU374" s="250"/>
      <c r="AV374" s="250"/>
      <c r="AW374" s="251"/>
      <c r="AX374" s="251"/>
      <c r="AY374" s="252"/>
      <c r="AZ374" s="252"/>
      <c r="BA374" s="78"/>
      <c r="BB374" s="77"/>
      <c r="BC374" s="77"/>
      <c r="BD374" s="77"/>
      <c r="BE374" s="250"/>
      <c r="BF374" s="250"/>
      <c r="BG374" s="251"/>
      <c r="BH374" s="251"/>
      <c r="BI374" s="252"/>
      <c r="BJ374" s="252"/>
      <c r="BK374" s="78"/>
      <c r="BL374" s="77"/>
      <c r="BM374" s="77"/>
      <c r="BN374" s="77"/>
      <c r="BO374" s="250"/>
      <c r="BP374" s="250"/>
      <c r="BQ374" s="251"/>
      <c r="BR374" s="251"/>
      <c r="BS374" s="252"/>
      <c r="BT374" s="252"/>
      <c r="BU374" s="78"/>
      <c r="BV374" s="77"/>
      <c r="BW374" s="77"/>
      <c r="BX374" s="77"/>
      <c r="BY374" s="250"/>
      <c r="BZ374" s="250"/>
      <c r="CA374" s="251"/>
      <c r="CB374" s="251"/>
      <c r="CC374" s="252"/>
      <c r="CD374" s="252"/>
      <c r="CE374" s="78"/>
      <c r="CF374" s="77"/>
      <c r="CG374" s="77"/>
      <c r="CH374" s="77"/>
    </row>
    <row r="375" spans="1:86" s="11" customFormat="1" ht="11.25" customHeight="1" x14ac:dyDescent="0.2">
      <c r="A375" s="163" t="s">
        <v>3</v>
      </c>
      <c r="B375" s="164"/>
      <c r="C375" s="30">
        <f t="shared" si="90"/>
        <v>0</v>
      </c>
      <c r="D375" s="30">
        <f t="shared" si="90"/>
        <v>0</v>
      </c>
      <c r="E375" s="30">
        <f t="shared" si="90"/>
        <v>0</v>
      </c>
      <c r="F375" s="169"/>
      <c r="G375" s="169"/>
      <c r="H375" s="40">
        <f t="shared" ref="H375:H378" si="91">SUM(H383,H393)</f>
        <v>0</v>
      </c>
      <c r="I375" s="172"/>
      <c r="J375" s="147"/>
      <c r="K375" s="147"/>
      <c r="L375" s="48"/>
      <c r="M375" s="78"/>
      <c r="N375" s="77"/>
      <c r="O375" s="77"/>
      <c r="P375" s="77"/>
      <c r="Q375" s="140"/>
      <c r="R375" s="140"/>
      <c r="S375" s="141"/>
      <c r="T375" s="141"/>
      <c r="U375" s="252"/>
      <c r="V375" s="252"/>
      <c r="W375" s="78"/>
      <c r="X375" s="77"/>
      <c r="Y375" s="77"/>
      <c r="Z375" s="77"/>
      <c r="AA375" s="250"/>
      <c r="AB375" s="250"/>
      <c r="AC375" s="251"/>
      <c r="AD375" s="251"/>
      <c r="AE375" s="252"/>
      <c r="AF375" s="252"/>
      <c r="AG375" s="78"/>
      <c r="AH375" s="77"/>
      <c r="AI375" s="77"/>
      <c r="AJ375" s="77"/>
      <c r="AK375" s="250"/>
      <c r="AL375" s="250"/>
      <c r="AM375" s="251"/>
      <c r="AN375" s="251"/>
      <c r="AO375" s="252"/>
      <c r="AP375" s="252"/>
      <c r="AQ375" s="78"/>
      <c r="AR375" s="77"/>
      <c r="AS375" s="77"/>
      <c r="AT375" s="77"/>
      <c r="AU375" s="250"/>
      <c r="AV375" s="250"/>
      <c r="AW375" s="251"/>
      <c r="AX375" s="251"/>
      <c r="AY375" s="252"/>
      <c r="AZ375" s="252"/>
      <c r="BA375" s="78"/>
      <c r="BB375" s="77"/>
      <c r="BC375" s="77"/>
      <c r="BD375" s="77"/>
      <c r="BE375" s="250"/>
      <c r="BF375" s="250"/>
      <c r="BG375" s="251"/>
      <c r="BH375" s="251"/>
      <c r="BI375" s="252"/>
      <c r="BJ375" s="252"/>
      <c r="BK375" s="78"/>
      <c r="BL375" s="77"/>
      <c r="BM375" s="77"/>
      <c r="BN375" s="77"/>
      <c r="BO375" s="250"/>
      <c r="BP375" s="250"/>
      <c r="BQ375" s="251"/>
      <c r="BR375" s="251"/>
      <c r="BS375" s="252"/>
      <c r="BT375" s="252"/>
      <c r="BU375" s="78"/>
      <c r="BV375" s="77"/>
      <c r="BW375" s="77"/>
      <c r="BX375" s="77"/>
      <c r="BY375" s="250"/>
      <c r="BZ375" s="250"/>
      <c r="CA375" s="251"/>
      <c r="CB375" s="251"/>
      <c r="CC375" s="252"/>
      <c r="CD375" s="252"/>
      <c r="CE375" s="78"/>
      <c r="CF375" s="77"/>
      <c r="CG375" s="77"/>
      <c r="CH375" s="77"/>
    </row>
    <row r="376" spans="1:86" s="11" customFormat="1" ht="11.25" customHeight="1" x14ac:dyDescent="0.2">
      <c r="A376" s="163" t="s">
        <v>4</v>
      </c>
      <c r="B376" s="164"/>
      <c r="C376" s="30">
        <f>SUM(C384,C394)</f>
        <v>0</v>
      </c>
      <c r="D376" s="30">
        <f t="shared" si="90"/>
        <v>0</v>
      </c>
      <c r="E376" s="30">
        <f t="shared" si="90"/>
        <v>0</v>
      </c>
      <c r="F376" s="169"/>
      <c r="G376" s="169"/>
      <c r="H376" s="40">
        <f t="shared" si="91"/>
        <v>0</v>
      </c>
      <c r="I376" s="172"/>
      <c r="J376" s="147"/>
      <c r="K376" s="147"/>
      <c r="L376" s="48"/>
      <c r="M376" s="78"/>
      <c r="N376" s="77"/>
      <c r="O376" s="77"/>
      <c r="P376" s="77"/>
      <c r="Q376" s="140"/>
      <c r="R376" s="140"/>
      <c r="S376" s="141"/>
      <c r="T376" s="141"/>
      <c r="U376" s="252"/>
      <c r="V376" s="252"/>
      <c r="W376" s="78"/>
      <c r="X376" s="77"/>
      <c r="Y376" s="77"/>
      <c r="Z376" s="77"/>
      <c r="AA376" s="250"/>
      <c r="AB376" s="250"/>
      <c r="AC376" s="251"/>
      <c r="AD376" s="251"/>
      <c r="AE376" s="252"/>
      <c r="AF376" s="252"/>
      <c r="AG376" s="78"/>
      <c r="AH376" s="77"/>
      <c r="AI376" s="77"/>
      <c r="AJ376" s="77"/>
      <c r="AK376" s="250"/>
      <c r="AL376" s="250"/>
      <c r="AM376" s="251"/>
      <c r="AN376" s="251"/>
      <c r="AO376" s="252"/>
      <c r="AP376" s="252"/>
      <c r="AQ376" s="78"/>
      <c r="AR376" s="77"/>
      <c r="AS376" s="77"/>
      <c r="AT376" s="77"/>
      <c r="AU376" s="250"/>
      <c r="AV376" s="250"/>
      <c r="AW376" s="251"/>
      <c r="AX376" s="251"/>
      <c r="AY376" s="252"/>
      <c r="AZ376" s="252"/>
      <c r="BA376" s="78"/>
      <c r="BB376" s="77"/>
      <c r="BC376" s="77"/>
      <c r="BD376" s="77"/>
      <c r="BE376" s="250"/>
      <c r="BF376" s="250"/>
      <c r="BG376" s="251"/>
      <c r="BH376" s="251"/>
      <c r="BI376" s="252"/>
      <c r="BJ376" s="252"/>
      <c r="BK376" s="78"/>
      <c r="BL376" s="77"/>
      <c r="BM376" s="77"/>
      <c r="BN376" s="77"/>
      <c r="BO376" s="250"/>
      <c r="BP376" s="250"/>
      <c r="BQ376" s="251"/>
      <c r="BR376" s="251"/>
      <c r="BS376" s="252"/>
      <c r="BT376" s="252"/>
      <c r="BU376" s="78"/>
      <c r="BV376" s="77"/>
      <c r="BW376" s="77"/>
      <c r="BX376" s="77"/>
      <c r="BY376" s="250"/>
      <c r="BZ376" s="250"/>
      <c r="CA376" s="251"/>
      <c r="CB376" s="251"/>
      <c r="CC376" s="252"/>
      <c r="CD376" s="252"/>
      <c r="CE376" s="78"/>
      <c r="CF376" s="77"/>
      <c r="CG376" s="77"/>
      <c r="CH376" s="77"/>
    </row>
    <row r="377" spans="1:86" s="11" customFormat="1" ht="11.25" customHeight="1" x14ac:dyDescent="0.2">
      <c r="A377" s="163" t="s">
        <v>6</v>
      </c>
      <c r="B377" s="164"/>
      <c r="C377" s="30">
        <f t="shared" si="90"/>
        <v>0</v>
      </c>
      <c r="D377" s="30">
        <f t="shared" si="90"/>
        <v>0</v>
      </c>
      <c r="E377" s="30">
        <f t="shared" si="90"/>
        <v>0</v>
      </c>
      <c r="F377" s="169"/>
      <c r="G377" s="169"/>
      <c r="H377" s="40">
        <f t="shared" si="91"/>
        <v>0</v>
      </c>
      <c r="I377" s="172"/>
      <c r="J377" s="147"/>
      <c r="K377" s="147"/>
      <c r="L377" s="48"/>
      <c r="M377" s="78"/>
      <c r="N377" s="77"/>
      <c r="O377" s="77"/>
      <c r="P377" s="77"/>
      <c r="Q377" s="140"/>
      <c r="R377" s="140"/>
      <c r="S377" s="141"/>
      <c r="T377" s="141"/>
      <c r="U377" s="252"/>
      <c r="V377" s="252"/>
      <c r="W377" s="78"/>
      <c r="X377" s="77"/>
      <c r="Y377" s="77"/>
      <c r="Z377" s="77"/>
      <c r="AA377" s="250"/>
      <c r="AB377" s="250"/>
      <c r="AC377" s="251"/>
      <c r="AD377" s="251"/>
      <c r="AE377" s="252"/>
      <c r="AF377" s="252"/>
      <c r="AG377" s="78"/>
      <c r="AH377" s="77"/>
      <c r="AI377" s="77"/>
      <c r="AJ377" s="77"/>
      <c r="AK377" s="250"/>
      <c r="AL377" s="250"/>
      <c r="AM377" s="251"/>
      <c r="AN377" s="251"/>
      <c r="AO377" s="252"/>
      <c r="AP377" s="252"/>
      <c r="AQ377" s="78"/>
      <c r="AR377" s="77"/>
      <c r="AS377" s="77"/>
      <c r="AT377" s="77"/>
      <c r="AU377" s="250"/>
      <c r="AV377" s="250"/>
      <c r="AW377" s="251"/>
      <c r="AX377" s="251"/>
      <c r="AY377" s="252"/>
      <c r="AZ377" s="252"/>
      <c r="BA377" s="78"/>
      <c r="BB377" s="77"/>
      <c r="BC377" s="77"/>
      <c r="BD377" s="77"/>
      <c r="BE377" s="250"/>
      <c r="BF377" s="250"/>
      <c r="BG377" s="251"/>
      <c r="BH377" s="251"/>
      <c r="BI377" s="252"/>
      <c r="BJ377" s="252"/>
      <c r="BK377" s="78"/>
      <c r="BL377" s="77"/>
      <c r="BM377" s="77"/>
      <c r="BN377" s="77"/>
      <c r="BO377" s="250"/>
      <c r="BP377" s="250"/>
      <c r="BQ377" s="251"/>
      <c r="BR377" s="251"/>
      <c r="BS377" s="252"/>
      <c r="BT377" s="252"/>
      <c r="BU377" s="78"/>
      <c r="BV377" s="77"/>
      <c r="BW377" s="77"/>
      <c r="BX377" s="77"/>
      <c r="BY377" s="250"/>
      <c r="BZ377" s="250"/>
      <c r="CA377" s="251"/>
      <c r="CB377" s="251"/>
      <c r="CC377" s="252"/>
      <c r="CD377" s="252"/>
      <c r="CE377" s="78"/>
      <c r="CF377" s="77"/>
      <c r="CG377" s="77"/>
      <c r="CH377" s="77"/>
    </row>
    <row r="378" spans="1:86" s="11" customFormat="1" ht="11.25" customHeight="1" x14ac:dyDescent="0.2">
      <c r="A378" s="177" t="s">
        <v>7</v>
      </c>
      <c r="B378" s="178"/>
      <c r="C378" s="30">
        <f t="shared" si="90"/>
        <v>0</v>
      </c>
      <c r="D378" s="32">
        <f t="shared" si="90"/>
        <v>0</v>
      </c>
      <c r="E378" s="32">
        <f t="shared" si="90"/>
        <v>0</v>
      </c>
      <c r="F378" s="186"/>
      <c r="G378" s="186"/>
      <c r="H378" s="41">
        <f t="shared" si="91"/>
        <v>0</v>
      </c>
      <c r="I378" s="173"/>
      <c r="J378" s="147"/>
      <c r="K378" s="147"/>
      <c r="L378" s="48"/>
      <c r="M378" s="78"/>
      <c r="N378" s="77"/>
      <c r="O378" s="77"/>
      <c r="P378" s="77"/>
      <c r="Q378" s="140"/>
      <c r="R378" s="140"/>
      <c r="S378" s="141"/>
      <c r="T378" s="141"/>
      <c r="U378" s="252"/>
      <c r="V378" s="252"/>
      <c r="W378" s="78"/>
      <c r="X378" s="77"/>
      <c r="Y378" s="77"/>
      <c r="Z378" s="77"/>
      <c r="AA378" s="250"/>
      <c r="AB378" s="250"/>
      <c r="AC378" s="251"/>
      <c r="AD378" s="251"/>
      <c r="AE378" s="252"/>
      <c r="AF378" s="252"/>
      <c r="AG378" s="78"/>
      <c r="AH378" s="77"/>
      <c r="AI378" s="77"/>
      <c r="AJ378" s="77"/>
      <c r="AK378" s="250"/>
      <c r="AL378" s="250"/>
      <c r="AM378" s="251"/>
      <c r="AN378" s="251"/>
      <c r="AO378" s="252"/>
      <c r="AP378" s="252"/>
      <c r="AQ378" s="78"/>
      <c r="AR378" s="77"/>
      <c r="AS378" s="77"/>
      <c r="AT378" s="77"/>
      <c r="AU378" s="250"/>
      <c r="AV378" s="250"/>
      <c r="AW378" s="251"/>
      <c r="AX378" s="251"/>
      <c r="AY378" s="252"/>
      <c r="AZ378" s="252"/>
      <c r="BA378" s="78"/>
      <c r="BB378" s="77"/>
      <c r="BC378" s="77"/>
      <c r="BD378" s="77"/>
      <c r="BE378" s="250"/>
      <c r="BF378" s="250"/>
      <c r="BG378" s="251"/>
      <c r="BH378" s="251"/>
      <c r="BI378" s="252"/>
      <c r="BJ378" s="252"/>
      <c r="BK378" s="78"/>
      <c r="BL378" s="77"/>
      <c r="BM378" s="77"/>
      <c r="BN378" s="77"/>
      <c r="BO378" s="250"/>
      <c r="BP378" s="250"/>
      <c r="BQ378" s="251"/>
      <c r="BR378" s="251"/>
      <c r="BS378" s="252"/>
      <c r="BT378" s="252"/>
      <c r="BU378" s="78"/>
      <c r="BV378" s="77"/>
      <c r="BW378" s="77"/>
      <c r="BX378" s="77"/>
      <c r="BY378" s="250"/>
      <c r="BZ378" s="250"/>
      <c r="CA378" s="251"/>
      <c r="CB378" s="251"/>
      <c r="CC378" s="252"/>
      <c r="CD378" s="252"/>
      <c r="CE378" s="78"/>
      <c r="CF378" s="77"/>
      <c r="CG378" s="77"/>
      <c r="CH378" s="77"/>
    </row>
    <row r="379" spans="1:86" s="11" customFormat="1" ht="22.5" customHeight="1" x14ac:dyDescent="0.2">
      <c r="A379" s="39" t="s">
        <v>167</v>
      </c>
      <c r="B379" s="165" t="s">
        <v>41</v>
      </c>
      <c r="C379" s="166"/>
      <c r="D379" s="166"/>
      <c r="E379" s="166"/>
      <c r="F379" s="166"/>
      <c r="G379" s="166"/>
      <c r="H379" s="166"/>
      <c r="I379" s="167"/>
      <c r="J379" s="147"/>
      <c r="K379" s="147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  <c r="BH379" s="6"/>
      <c r="BI379" s="6"/>
      <c r="BJ379" s="6"/>
      <c r="BK379" s="6"/>
      <c r="BL379" s="6"/>
      <c r="BM379" s="6"/>
      <c r="BN379" s="6"/>
      <c r="BO379" s="6"/>
      <c r="BP379" s="6"/>
      <c r="BQ379" s="6"/>
      <c r="BR379" s="6"/>
      <c r="BS379" s="6"/>
      <c r="BT379" s="6"/>
      <c r="BU379" s="6"/>
      <c r="BV379" s="6"/>
      <c r="BW379" s="6"/>
      <c r="BX379" s="6"/>
      <c r="BY379" s="6"/>
      <c r="BZ379" s="6"/>
      <c r="CA379" s="6"/>
      <c r="CB379" s="6"/>
      <c r="CC379" s="6"/>
      <c r="CD379" s="6"/>
      <c r="CE379" s="6"/>
      <c r="CF379" s="6"/>
      <c r="CG379" s="6"/>
      <c r="CH379" s="6"/>
    </row>
    <row r="380" spans="1:86" s="11" customFormat="1" ht="9.75" customHeight="1" x14ac:dyDescent="0.2">
      <c r="A380" s="163" t="s">
        <v>5</v>
      </c>
      <c r="B380" s="164"/>
      <c r="C380" s="63">
        <f>SUM(C381:C386)</f>
        <v>39179.851999999999</v>
      </c>
      <c r="D380" s="63">
        <f t="shared" ref="D380:E380" si="92">SUM(D381:D386)</f>
        <v>39179.851999999999</v>
      </c>
      <c r="E380" s="63">
        <f t="shared" si="92"/>
        <v>39179.851999999999</v>
      </c>
      <c r="F380" s="168">
        <v>44197</v>
      </c>
      <c r="G380" s="168">
        <v>44561</v>
      </c>
      <c r="H380" s="79">
        <f t="shared" ref="H380" si="93">SUM(H381:H386)</f>
        <v>39179.851999999999</v>
      </c>
      <c r="I380" s="171" t="s">
        <v>217</v>
      </c>
      <c r="J380" s="147"/>
      <c r="K380" s="147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  <c r="BH380" s="6"/>
      <c r="BI380" s="6"/>
      <c r="BJ380" s="6"/>
      <c r="BK380" s="6"/>
      <c r="BL380" s="6"/>
      <c r="BM380" s="6"/>
      <c r="BN380" s="6"/>
      <c r="BO380" s="6"/>
      <c r="BP380" s="6"/>
      <c r="BQ380" s="6"/>
      <c r="BR380" s="6"/>
      <c r="BS380" s="6"/>
      <c r="BT380" s="6"/>
      <c r="BU380" s="6"/>
      <c r="BV380" s="6"/>
      <c r="BW380" s="6"/>
      <c r="BX380" s="6"/>
      <c r="BY380" s="6"/>
      <c r="BZ380" s="6"/>
      <c r="CA380" s="6"/>
      <c r="CB380" s="6"/>
      <c r="CC380" s="6"/>
      <c r="CD380" s="6"/>
      <c r="CE380" s="6"/>
      <c r="CF380" s="6"/>
      <c r="CG380" s="6"/>
      <c r="CH380" s="6"/>
    </row>
    <row r="381" spans="1:86" s="11" customFormat="1" ht="11.25" customHeight="1" x14ac:dyDescent="0.2">
      <c r="A381" s="163" t="s">
        <v>1</v>
      </c>
      <c r="B381" s="164"/>
      <c r="C381" s="34"/>
      <c r="D381" s="34"/>
      <c r="E381" s="34"/>
      <c r="F381" s="169"/>
      <c r="G381" s="169"/>
      <c r="H381" s="44"/>
      <c r="I381" s="172"/>
      <c r="J381" s="147"/>
      <c r="K381" s="147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  <c r="BH381" s="6"/>
      <c r="BI381" s="6"/>
      <c r="BJ381" s="6"/>
      <c r="BK381" s="6"/>
      <c r="BL381" s="6"/>
      <c r="BM381" s="6"/>
      <c r="BN381" s="6"/>
      <c r="BO381" s="6"/>
      <c r="BP381" s="6"/>
      <c r="BQ381" s="6"/>
      <c r="BR381" s="6"/>
      <c r="BS381" s="6"/>
      <c r="BT381" s="6"/>
      <c r="BU381" s="6"/>
      <c r="BV381" s="6"/>
      <c r="BW381" s="6"/>
      <c r="BX381" s="6"/>
      <c r="BY381" s="6"/>
      <c r="BZ381" s="6"/>
      <c r="CA381" s="6"/>
      <c r="CB381" s="6"/>
      <c r="CC381" s="6"/>
      <c r="CD381" s="6"/>
      <c r="CE381" s="6"/>
      <c r="CF381" s="6"/>
      <c r="CG381" s="6"/>
      <c r="CH381" s="6"/>
    </row>
    <row r="382" spans="1:86" s="11" customFormat="1" ht="11.25" customHeight="1" x14ac:dyDescent="0.2">
      <c r="A382" s="163" t="s">
        <v>2</v>
      </c>
      <c r="B382" s="164"/>
      <c r="C382" s="34">
        <f>36479.852+2700</f>
        <v>39179.851999999999</v>
      </c>
      <c r="D382" s="34">
        <f t="shared" ref="D382:E382" si="94">36479.852+2700</f>
        <v>39179.851999999999</v>
      </c>
      <c r="E382" s="34">
        <f t="shared" si="94"/>
        <v>39179.851999999999</v>
      </c>
      <c r="F382" s="169"/>
      <c r="G382" s="169"/>
      <c r="H382" s="43">
        <v>39179.851999999999</v>
      </c>
      <c r="I382" s="172"/>
      <c r="J382" s="147"/>
      <c r="K382" s="147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  <c r="BC382" s="6"/>
      <c r="BD382" s="6"/>
      <c r="BE382" s="6"/>
      <c r="BF382" s="6"/>
      <c r="BG382" s="6"/>
      <c r="BH382" s="6"/>
      <c r="BI382" s="6"/>
      <c r="BJ382" s="6"/>
      <c r="BK382" s="6"/>
      <c r="BL382" s="6"/>
      <c r="BM382" s="6"/>
      <c r="BN382" s="6"/>
      <c r="BO382" s="6"/>
      <c r="BP382" s="6"/>
      <c r="BQ382" s="6"/>
      <c r="BR382" s="6"/>
      <c r="BS382" s="6"/>
      <c r="BT382" s="6"/>
      <c r="BU382" s="6"/>
      <c r="BV382" s="6"/>
      <c r="BW382" s="6"/>
      <c r="BX382" s="6"/>
      <c r="BY382" s="6"/>
      <c r="BZ382" s="6"/>
      <c r="CA382" s="6"/>
      <c r="CB382" s="6"/>
      <c r="CC382" s="6"/>
      <c r="CD382" s="6"/>
      <c r="CE382" s="6"/>
      <c r="CF382" s="6"/>
      <c r="CG382" s="6"/>
      <c r="CH382" s="6"/>
    </row>
    <row r="383" spans="1:86" s="11" customFormat="1" ht="11.25" customHeight="1" x14ac:dyDescent="0.2">
      <c r="A383" s="163" t="s">
        <v>3</v>
      </c>
      <c r="B383" s="164"/>
      <c r="C383" s="34"/>
      <c r="D383" s="34"/>
      <c r="E383" s="34"/>
      <c r="F383" s="169"/>
      <c r="G383" s="169"/>
      <c r="H383" s="44"/>
      <c r="I383" s="172"/>
      <c r="J383" s="147"/>
      <c r="K383" s="147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  <c r="BC383" s="6"/>
      <c r="BD383" s="6"/>
      <c r="BE383" s="6"/>
      <c r="BF383" s="6"/>
      <c r="BG383" s="6"/>
      <c r="BH383" s="6"/>
      <c r="BI383" s="6"/>
      <c r="BJ383" s="6"/>
      <c r="BK383" s="6"/>
      <c r="BL383" s="6"/>
      <c r="BM383" s="6"/>
      <c r="BN383" s="6"/>
      <c r="BO383" s="6"/>
      <c r="BP383" s="6"/>
      <c r="BQ383" s="6"/>
      <c r="BR383" s="6"/>
      <c r="BS383" s="6"/>
      <c r="BT383" s="6"/>
      <c r="BU383" s="6"/>
      <c r="BV383" s="6"/>
      <c r="BW383" s="6"/>
      <c r="BX383" s="6"/>
      <c r="BY383" s="6"/>
      <c r="BZ383" s="6"/>
      <c r="CA383" s="6"/>
      <c r="CB383" s="6"/>
      <c r="CC383" s="6"/>
      <c r="CD383" s="6"/>
      <c r="CE383" s="6"/>
      <c r="CF383" s="6"/>
      <c r="CG383" s="6"/>
      <c r="CH383" s="6"/>
    </row>
    <row r="384" spans="1:86" s="11" customFormat="1" ht="11.25" customHeight="1" x14ac:dyDescent="0.2">
      <c r="A384" s="163" t="s">
        <v>4</v>
      </c>
      <c r="B384" s="164"/>
      <c r="C384" s="34"/>
      <c r="D384" s="34"/>
      <c r="E384" s="34"/>
      <c r="F384" s="169"/>
      <c r="G384" s="169"/>
      <c r="H384" s="44"/>
      <c r="I384" s="172"/>
      <c r="J384" s="147"/>
      <c r="K384" s="147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  <c r="BH384" s="6"/>
      <c r="BI384" s="6"/>
      <c r="BJ384" s="6"/>
      <c r="BK384" s="6"/>
      <c r="BL384" s="6"/>
      <c r="BM384" s="6"/>
      <c r="BN384" s="6"/>
      <c r="BO384" s="6"/>
      <c r="BP384" s="6"/>
      <c r="BQ384" s="6"/>
      <c r="BR384" s="6"/>
      <c r="BS384" s="6"/>
      <c r="BT384" s="6"/>
      <c r="BU384" s="6"/>
      <c r="BV384" s="6"/>
      <c r="BW384" s="6"/>
      <c r="BX384" s="6"/>
      <c r="BY384" s="6"/>
      <c r="BZ384" s="6"/>
      <c r="CA384" s="6"/>
      <c r="CB384" s="6"/>
      <c r="CC384" s="6"/>
      <c r="CD384" s="6"/>
      <c r="CE384" s="6"/>
      <c r="CF384" s="6"/>
      <c r="CG384" s="6"/>
      <c r="CH384" s="6"/>
    </row>
    <row r="385" spans="1:86" s="11" customFormat="1" ht="11.25" customHeight="1" x14ac:dyDescent="0.2">
      <c r="A385" s="163" t="s">
        <v>6</v>
      </c>
      <c r="B385" s="164"/>
      <c r="C385" s="30"/>
      <c r="D385" s="30"/>
      <c r="E385" s="30"/>
      <c r="F385" s="169"/>
      <c r="G385" s="169"/>
      <c r="H385" s="44"/>
      <c r="I385" s="172"/>
      <c r="J385" s="147"/>
      <c r="K385" s="147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  <c r="BH385" s="6"/>
      <c r="BI385" s="6"/>
      <c r="BJ385" s="6"/>
      <c r="BK385" s="6"/>
      <c r="BL385" s="6"/>
      <c r="BM385" s="6"/>
      <c r="BN385" s="6"/>
      <c r="BO385" s="6"/>
      <c r="BP385" s="6"/>
      <c r="BQ385" s="6"/>
      <c r="BR385" s="6"/>
      <c r="BS385" s="6"/>
      <c r="BT385" s="6"/>
      <c r="BU385" s="6"/>
      <c r="BV385" s="6"/>
      <c r="BW385" s="6"/>
      <c r="BX385" s="6"/>
      <c r="BY385" s="6"/>
      <c r="BZ385" s="6"/>
      <c r="CA385" s="6"/>
      <c r="CB385" s="6"/>
      <c r="CC385" s="6"/>
      <c r="CD385" s="6"/>
      <c r="CE385" s="6"/>
      <c r="CF385" s="6"/>
      <c r="CG385" s="6"/>
      <c r="CH385" s="6"/>
    </row>
    <row r="386" spans="1:86" s="11" customFormat="1" ht="11.25" customHeight="1" x14ac:dyDescent="0.2">
      <c r="A386" s="163" t="s">
        <v>7</v>
      </c>
      <c r="B386" s="164"/>
      <c r="C386" s="30"/>
      <c r="D386" s="30"/>
      <c r="E386" s="30"/>
      <c r="F386" s="170"/>
      <c r="G386" s="170"/>
      <c r="H386" s="44"/>
      <c r="I386" s="212"/>
      <c r="J386" s="147"/>
      <c r="K386" s="147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  <c r="BC386" s="6"/>
      <c r="BD386" s="6"/>
      <c r="BE386" s="6"/>
      <c r="BF386" s="6"/>
      <c r="BG386" s="6"/>
      <c r="BH386" s="6"/>
      <c r="BI386" s="6"/>
      <c r="BJ386" s="6"/>
      <c r="BK386" s="6"/>
      <c r="BL386" s="6"/>
      <c r="BM386" s="6"/>
      <c r="BN386" s="6"/>
      <c r="BO386" s="6"/>
      <c r="BP386" s="6"/>
      <c r="BQ386" s="6"/>
      <c r="BR386" s="6"/>
      <c r="BS386" s="6"/>
      <c r="BT386" s="6"/>
      <c r="BU386" s="6"/>
      <c r="BV386" s="6"/>
      <c r="BW386" s="6"/>
      <c r="BX386" s="6"/>
      <c r="BY386" s="6"/>
      <c r="BZ386" s="6"/>
      <c r="CA386" s="6"/>
      <c r="CB386" s="6"/>
      <c r="CC386" s="6"/>
      <c r="CD386" s="6"/>
      <c r="CE386" s="6"/>
      <c r="CF386" s="6"/>
      <c r="CG386" s="6"/>
      <c r="CH386" s="6"/>
    </row>
    <row r="387" spans="1:86" s="11" customFormat="1" ht="45" customHeight="1" x14ac:dyDescent="0.2">
      <c r="A387" s="45" t="s">
        <v>38</v>
      </c>
      <c r="B387" s="201" t="s">
        <v>224</v>
      </c>
      <c r="C387" s="202"/>
      <c r="D387" s="202"/>
      <c r="E387" s="164"/>
      <c r="F387" s="46" t="s">
        <v>37</v>
      </c>
      <c r="G387" s="46" t="s">
        <v>168</v>
      </c>
      <c r="H387" s="44"/>
      <c r="I387" s="47" t="s">
        <v>169</v>
      </c>
      <c r="J387" s="147"/>
      <c r="K387" s="147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  <c r="BC387" s="6"/>
      <c r="BD387" s="6"/>
      <c r="BE387" s="6"/>
      <c r="BF387" s="6"/>
      <c r="BG387" s="6"/>
      <c r="BH387" s="6"/>
      <c r="BI387" s="6"/>
      <c r="BJ387" s="6"/>
      <c r="BK387" s="6"/>
      <c r="BL387" s="6"/>
      <c r="BM387" s="6"/>
      <c r="BN387" s="6"/>
      <c r="BO387" s="6"/>
      <c r="BP387" s="6"/>
      <c r="BQ387" s="6"/>
      <c r="BR387" s="6"/>
      <c r="BS387" s="6"/>
      <c r="BT387" s="6"/>
      <c r="BU387" s="6"/>
      <c r="BV387" s="6"/>
      <c r="BW387" s="6"/>
      <c r="BX387" s="6"/>
      <c r="BY387" s="6"/>
      <c r="BZ387" s="6"/>
      <c r="CA387" s="6"/>
      <c r="CB387" s="6"/>
      <c r="CC387" s="6"/>
      <c r="CD387" s="6"/>
      <c r="CE387" s="6"/>
      <c r="CF387" s="6"/>
      <c r="CG387" s="6"/>
      <c r="CH387" s="6"/>
    </row>
    <row r="388" spans="1:86" s="11" customFormat="1" ht="22.5" customHeight="1" x14ac:dyDescent="0.2">
      <c r="A388" s="49" t="s">
        <v>11</v>
      </c>
      <c r="B388" s="184" t="s">
        <v>54</v>
      </c>
      <c r="C388" s="185"/>
      <c r="D388" s="185"/>
      <c r="E388" s="178"/>
      <c r="F388" s="50" t="s">
        <v>37</v>
      </c>
      <c r="G388" s="50" t="s">
        <v>37</v>
      </c>
      <c r="H388" s="51"/>
      <c r="I388" s="52"/>
      <c r="J388" s="147"/>
      <c r="K388" s="147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  <c r="BH388" s="6"/>
      <c r="BI388" s="6"/>
      <c r="BJ388" s="6"/>
      <c r="BK388" s="6"/>
      <c r="BL388" s="6"/>
      <c r="BM388" s="6"/>
      <c r="BN388" s="6"/>
      <c r="BO388" s="6"/>
      <c r="BP388" s="6"/>
      <c r="BQ388" s="6"/>
      <c r="BR388" s="6"/>
      <c r="BS388" s="6"/>
      <c r="BT388" s="6"/>
      <c r="BU388" s="6"/>
      <c r="BV388" s="6"/>
      <c r="BW388" s="6"/>
      <c r="BX388" s="6"/>
      <c r="BY388" s="6"/>
      <c r="BZ388" s="6"/>
      <c r="CA388" s="6"/>
      <c r="CB388" s="6"/>
      <c r="CC388" s="6"/>
      <c r="CD388" s="6"/>
      <c r="CE388" s="6"/>
      <c r="CF388" s="6"/>
      <c r="CG388" s="6"/>
      <c r="CH388" s="6"/>
    </row>
    <row r="389" spans="1:86" s="11" customFormat="1" ht="22.5" customHeight="1" x14ac:dyDescent="0.2">
      <c r="A389" s="39" t="s">
        <v>170</v>
      </c>
      <c r="B389" s="165" t="s">
        <v>171</v>
      </c>
      <c r="C389" s="166"/>
      <c r="D389" s="166"/>
      <c r="E389" s="166"/>
      <c r="F389" s="166"/>
      <c r="G389" s="166"/>
      <c r="H389" s="166"/>
      <c r="I389" s="167"/>
      <c r="J389" s="147"/>
      <c r="K389" s="147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  <c r="BH389" s="6"/>
      <c r="BI389" s="6"/>
      <c r="BJ389" s="6"/>
      <c r="BK389" s="6"/>
      <c r="BL389" s="6"/>
      <c r="BM389" s="6"/>
      <c r="BN389" s="6"/>
      <c r="BO389" s="6"/>
      <c r="BP389" s="6"/>
      <c r="BQ389" s="6"/>
      <c r="BR389" s="6"/>
      <c r="BS389" s="6"/>
      <c r="BT389" s="6"/>
      <c r="BU389" s="6"/>
      <c r="BV389" s="6"/>
      <c r="BW389" s="6"/>
      <c r="BX389" s="6"/>
      <c r="BY389" s="6"/>
      <c r="BZ389" s="6"/>
      <c r="CA389" s="6"/>
      <c r="CB389" s="6"/>
      <c r="CC389" s="6"/>
      <c r="CD389" s="6"/>
      <c r="CE389" s="6"/>
      <c r="CF389" s="6"/>
      <c r="CG389" s="6"/>
      <c r="CH389" s="6"/>
    </row>
    <row r="390" spans="1:86" s="11" customFormat="1" ht="9.75" customHeight="1" x14ac:dyDescent="0.2">
      <c r="A390" s="163" t="s">
        <v>5</v>
      </c>
      <c r="B390" s="164"/>
      <c r="C390" s="63">
        <f>SUM(C391:C396)</f>
        <v>28498.400000000001</v>
      </c>
      <c r="D390" s="63">
        <f t="shared" ref="D390:E390" si="95">SUM(D391:D396)</f>
        <v>28498.400000000001</v>
      </c>
      <c r="E390" s="63">
        <f t="shared" si="95"/>
        <v>28498.400000000001</v>
      </c>
      <c r="F390" s="168">
        <v>44197</v>
      </c>
      <c r="G390" s="168">
        <v>44561</v>
      </c>
      <c r="H390" s="55">
        <f>H392</f>
        <v>28498.400000000001</v>
      </c>
      <c r="I390" s="171" t="s">
        <v>218</v>
      </c>
      <c r="J390" s="147"/>
      <c r="K390" s="147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  <c r="BC390" s="6"/>
      <c r="BD390" s="6"/>
      <c r="BE390" s="6"/>
      <c r="BF390" s="6"/>
      <c r="BG390" s="6"/>
      <c r="BH390" s="6"/>
      <c r="BI390" s="6"/>
      <c r="BJ390" s="6"/>
      <c r="BK390" s="6"/>
      <c r="BL390" s="6"/>
      <c r="BM390" s="6"/>
      <c r="BN390" s="6"/>
      <c r="BO390" s="6"/>
      <c r="BP390" s="6"/>
      <c r="BQ390" s="6"/>
      <c r="BR390" s="6"/>
      <c r="BS390" s="6"/>
      <c r="BT390" s="6"/>
      <c r="BU390" s="6"/>
      <c r="BV390" s="6"/>
      <c r="BW390" s="6"/>
      <c r="BX390" s="6"/>
      <c r="BY390" s="6"/>
      <c r="BZ390" s="6"/>
      <c r="CA390" s="6"/>
      <c r="CB390" s="6"/>
      <c r="CC390" s="6"/>
      <c r="CD390" s="6"/>
      <c r="CE390" s="6"/>
      <c r="CF390" s="6"/>
      <c r="CG390" s="6"/>
      <c r="CH390" s="6"/>
    </row>
    <row r="391" spans="1:86" s="11" customFormat="1" ht="11.25" customHeight="1" x14ac:dyDescent="0.2">
      <c r="A391" s="163" t="s">
        <v>1</v>
      </c>
      <c r="B391" s="164"/>
      <c r="C391" s="34"/>
      <c r="D391" s="34"/>
      <c r="E391" s="34"/>
      <c r="F391" s="169"/>
      <c r="G391" s="169"/>
      <c r="H391" s="44"/>
      <c r="I391" s="172"/>
      <c r="J391" s="147"/>
      <c r="K391" s="147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  <c r="BH391" s="6"/>
      <c r="BI391" s="6"/>
      <c r="BJ391" s="6"/>
      <c r="BK391" s="6"/>
      <c r="BL391" s="6"/>
      <c r="BM391" s="6"/>
      <c r="BN391" s="6"/>
      <c r="BO391" s="6"/>
      <c r="BP391" s="6"/>
      <c r="BQ391" s="6"/>
      <c r="BR391" s="6"/>
      <c r="BS391" s="6"/>
      <c r="BT391" s="6"/>
      <c r="BU391" s="6"/>
      <c r="BV391" s="6"/>
      <c r="BW391" s="6"/>
      <c r="BX391" s="6"/>
      <c r="BY391" s="6"/>
      <c r="BZ391" s="6"/>
      <c r="CA391" s="6"/>
      <c r="CB391" s="6"/>
      <c r="CC391" s="6"/>
      <c r="CD391" s="6"/>
      <c r="CE391" s="6"/>
      <c r="CF391" s="6"/>
      <c r="CG391" s="6"/>
      <c r="CH391" s="6"/>
    </row>
    <row r="392" spans="1:86" s="11" customFormat="1" ht="11.25" customHeight="1" x14ac:dyDescent="0.2">
      <c r="A392" s="163" t="s">
        <v>2</v>
      </c>
      <c r="B392" s="164"/>
      <c r="C392" s="34">
        <v>28498.400000000001</v>
      </c>
      <c r="D392" s="34">
        <v>28498.400000000001</v>
      </c>
      <c r="E392" s="34">
        <v>28498.400000000001</v>
      </c>
      <c r="F392" s="169"/>
      <c r="G392" s="169"/>
      <c r="H392" s="44">
        <v>28498.400000000001</v>
      </c>
      <c r="I392" s="172"/>
      <c r="J392" s="147"/>
      <c r="K392" s="147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  <c r="BH392" s="6"/>
      <c r="BI392" s="6"/>
      <c r="BJ392" s="6"/>
      <c r="BK392" s="6"/>
      <c r="BL392" s="6"/>
      <c r="BM392" s="6"/>
      <c r="BN392" s="6"/>
      <c r="BO392" s="6"/>
      <c r="BP392" s="6"/>
      <c r="BQ392" s="6"/>
      <c r="BR392" s="6"/>
      <c r="BS392" s="6"/>
      <c r="BT392" s="6"/>
      <c r="BU392" s="6"/>
      <c r="BV392" s="6"/>
      <c r="BW392" s="6"/>
      <c r="BX392" s="6"/>
      <c r="BY392" s="6"/>
      <c r="BZ392" s="6"/>
      <c r="CA392" s="6"/>
      <c r="CB392" s="6"/>
      <c r="CC392" s="6"/>
      <c r="CD392" s="6"/>
      <c r="CE392" s="6"/>
      <c r="CF392" s="6"/>
      <c r="CG392" s="6"/>
      <c r="CH392" s="6"/>
    </row>
    <row r="393" spans="1:86" s="11" customFormat="1" ht="11.25" customHeight="1" x14ac:dyDescent="0.2">
      <c r="A393" s="163" t="s">
        <v>3</v>
      </c>
      <c r="B393" s="164"/>
      <c r="C393" s="34"/>
      <c r="D393" s="34"/>
      <c r="E393" s="34"/>
      <c r="F393" s="169"/>
      <c r="G393" s="169"/>
      <c r="H393" s="44"/>
      <c r="I393" s="172"/>
      <c r="J393" s="147"/>
      <c r="K393" s="147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  <c r="BH393" s="6"/>
      <c r="BI393" s="6"/>
      <c r="BJ393" s="6"/>
      <c r="BK393" s="6"/>
      <c r="BL393" s="6"/>
      <c r="BM393" s="6"/>
      <c r="BN393" s="6"/>
      <c r="BO393" s="6"/>
      <c r="BP393" s="6"/>
      <c r="BQ393" s="6"/>
      <c r="BR393" s="6"/>
      <c r="BS393" s="6"/>
      <c r="BT393" s="6"/>
      <c r="BU393" s="6"/>
      <c r="BV393" s="6"/>
      <c r="BW393" s="6"/>
      <c r="BX393" s="6"/>
      <c r="BY393" s="6"/>
      <c r="BZ393" s="6"/>
      <c r="CA393" s="6"/>
      <c r="CB393" s="6"/>
      <c r="CC393" s="6"/>
      <c r="CD393" s="6"/>
      <c r="CE393" s="6"/>
      <c r="CF393" s="6"/>
      <c r="CG393" s="6"/>
      <c r="CH393" s="6"/>
    </row>
    <row r="394" spans="1:86" s="11" customFormat="1" ht="11.25" customHeight="1" x14ac:dyDescent="0.2">
      <c r="A394" s="163" t="s">
        <v>4</v>
      </c>
      <c r="B394" s="164"/>
      <c r="C394" s="34"/>
      <c r="D394" s="34"/>
      <c r="E394" s="34"/>
      <c r="F394" s="169"/>
      <c r="G394" s="169"/>
      <c r="H394" s="44"/>
      <c r="I394" s="172"/>
      <c r="J394" s="147"/>
      <c r="K394" s="147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  <c r="BC394" s="6"/>
      <c r="BD394" s="6"/>
      <c r="BE394" s="6"/>
      <c r="BF394" s="6"/>
      <c r="BG394" s="6"/>
      <c r="BH394" s="6"/>
      <c r="BI394" s="6"/>
      <c r="BJ394" s="6"/>
      <c r="BK394" s="6"/>
      <c r="BL394" s="6"/>
      <c r="BM394" s="6"/>
      <c r="BN394" s="6"/>
      <c r="BO394" s="6"/>
      <c r="BP394" s="6"/>
      <c r="BQ394" s="6"/>
      <c r="BR394" s="6"/>
      <c r="BS394" s="6"/>
      <c r="BT394" s="6"/>
      <c r="BU394" s="6"/>
      <c r="BV394" s="6"/>
      <c r="BW394" s="6"/>
      <c r="BX394" s="6"/>
      <c r="BY394" s="6"/>
      <c r="BZ394" s="6"/>
      <c r="CA394" s="6"/>
      <c r="CB394" s="6"/>
      <c r="CC394" s="6"/>
      <c r="CD394" s="6"/>
      <c r="CE394" s="6"/>
      <c r="CF394" s="6"/>
      <c r="CG394" s="6"/>
      <c r="CH394" s="6"/>
    </row>
    <row r="395" spans="1:86" s="11" customFormat="1" ht="11.25" customHeight="1" x14ac:dyDescent="0.2">
      <c r="A395" s="163" t="s">
        <v>6</v>
      </c>
      <c r="B395" s="164"/>
      <c r="C395" s="30"/>
      <c r="D395" s="30"/>
      <c r="E395" s="30"/>
      <c r="F395" s="169"/>
      <c r="G395" s="169"/>
      <c r="H395" s="44"/>
      <c r="I395" s="172"/>
      <c r="J395" s="147"/>
      <c r="K395" s="147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  <c r="BC395" s="6"/>
      <c r="BD395" s="6"/>
      <c r="BE395" s="6"/>
      <c r="BF395" s="6"/>
      <c r="BG395" s="6"/>
      <c r="BH395" s="6"/>
      <c r="BI395" s="6"/>
      <c r="BJ395" s="6"/>
      <c r="BK395" s="6"/>
      <c r="BL395" s="6"/>
      <c r="BM395" s="6"/>
      <c r="BN395" s="6"/>
      <c r="BO395" s="6"/>
      <c r="BP395" s="6"/>
      <c r="BQ395" s="6"/>
      <c r="BR395" s="6"/>
      <c r="BS395" s="6"/>
      <c r="BT395" s="6"/>
      <c r="BU395" s="6"/>
      <c r="BV395" s="6"/>
      <c r="BW395" s="6"/>
      <c r="BX395" s="6"/>
      <c r="BY395" s="6"/>
      <c r="BZ395" s="6"/>
      <c r="CA395" s="6"/>
      <c r="CB395" s="6"/>
      <c r="CC395" s="6"/>
      <c r="CD395" s="6"/>
      <c r="CE395" s="6"/>
      <c r="CF395" s="6"/>
      <c r="CG395" s="6"/>
      <c r="CH395" s="6"/>
    </row>
    <row r="396" spans="1:86" s="11" customFormat="1" ht="11.25" customHeight="1" x14ac:dyDescent="0.2">
      <c r="A396" s="163" t="s">
        <v>7</v>
      </c>
      <c r="B396" s="164"/>
      <c r="C396" s="30"/>
      <c r="D396" s="30"/>
      <c r="E396" s="30"/>
      <c r="F396" s="170"/>
      <c r="G396" s="170"/>
      <c r="H396" s="44"/>
      <c r="I396" s="212"/>
      <c r="J396" s="147"/>
      <c r="K396" s="147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  <c r="BH396" s="6"/>
      <c r="BI396" s="6"/>
      <c r="BJ396" s="6"/>
      <c r="BK396" s="6"/>
      <c r="BL396" s="6"/>
      <c r="BM396" s="6"/>
      <c r="BN396" s="6"/>
      <c r="BO396" s="6"/>
      <c r="BP396" s="6"/>
      <c r="BQ396" s="6"/>
      <c r="BR396" s="6"/>
      <c r="BS396" s="6"/>
      <c r="BT396" s="6"/>
      <c r="BU396" s="6"/>
      <c r="BV396" s="6"/>
      <c r="BW396" s="6"/>
      <c r="BX396" s="6"/>
      <c r="BY396" s="6"/>
      <c r="BZ396" s="6"/>
      <c r="CA396" s="6"/>
      <c r="CB396" s="6"/>
      <c r="CC396" s="6"/>
      <c r="CD396" s="6"/>
      <c r="CE396" s="6"/>
      <c r="CF396" s="6"/>
      <c r="CG396" s="6"/>
      <c r="CH396" s="6"/>
    </row>
    <row r="397" spans="1:86" s="11" customFormat="1" ht="22.5" customHeight="1" x14ac:dyDescent="0.2">
      <c r="A397" s="49" t="s">
        <v>11</v>
      </c>
      <c r="B397" s="184" t="s">
        <v>54</v>
      </c>
      <c r="C397" s="185"/>
      <c r="D397" s="185"/>
      <c r="E397" s="178"/>
      <c r="F397" s="50" t="s">
        <v>37</v>
      </c>
      <c r="G397" s="50" t="s">
        <v>37</v>
      </c>
      <c r="H397" s="51"/>
      <c r="I397" s="52"/>
      <c r="J397" s="147"/>
      <c r="K397" s="147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  <c r="BH397" s="6"/>
      <c r="BI397" s="6"/>
      <c r="BJ397" s="6"/>
      <c r="BK397" s="6"/>
      <c r="BL397" s="6"/>
      <c r="BM397" s="6"/>
      <c r="BN397" s="6"/>
      <c r="BO397" s="6"/>
      <c r="BP397" s="6"/>
      <c r="BQ397" s="6"/>
      <c r="BR397" s="6"/>
      <c r="BS397" s="6"/>
      <c r="BT397" s="6"/>
      <c r="BU397" s="6"/>
      <c r="BV397" s="6"/>
      <c r="BW397" s="6"/>
      <c r="BX397" s="6"/>
      <c r="BY397" s="6"/>
      <c r="BZ397" s="6"/>
      <c r="CA397" s="6"/>
      <c r="CB397" s="6"/>
      <c r="CC397" s="6"/>
      <c r="CD397" s="6"/>
      <c r="CE397" s="6"/>
      <c r="CF397" s="6"/>
      <c r="CG397" s="6"/>
      <c r="CH397" s="6"/>
    </row>
    <row r="398" spans="1:86" s="86" customFormat="1" ht="22.5" customHeight="1" x14ac:dyDescent="0.2">
      <c r="A398" s="84" t="s">
        <v>103</v>
      </c>
      <c r="B398" s="254" t="s">
        <v>172</v>
      </c>
      <c r="C398" s="255"/>
      <c r="D398" s="255"/>
      <c r="E398" s="255"/>
      <c r="F398" s="255"/>
      <c r="G398" s="255"/>
      <c r="H398" s="255"/>
      <c r="I398" s="256"/>
      <c r="J398" s="147"/>
      <c r="K398" s="147"/>
      <c r="L398" s="85"/>
      <c r="M398" s="85"/>
      <c r="N398" s="85"/>
      <c r="O398" s="85"/>
      <c r="P398" s="85"/>
      <c r="Q398" s="85"/>
      <c r="R398" s="85"/>
      <c r="S398" s="85"/>
      <c r="T398" s="85"/>
      <c r="U398" s="85"/>
      <c r="V398" s="85"/>
      <c r="W398" s="85"/>
      <c r="X398" s="85"/>
      <c r="Y398" s="85"/>
      <c r="Z398" s="85"/>
      <c r="AA398" s="85"/>
      <c r="AB398" s="85"/>
      <c r="AC398" s="85"/>
      <c r="AD398" s="85"/>
      <c r="AE398" s="85"/>
      <c r="AF398" s="85"/>
      <c r="AG398" s="85"/>
      <c r="AH398" s="85"/>
      <c r="AI398" s="85"/>
      <c r="AJ398" s="85"/>
      <c r="AK398" s="85"/>
      <c r="AL398" s="85"/>
      <c r="AM398" s="85"/>
      <c r="AN398" s="85"/>
      <c r="AO398" s="85"/>
      <c r="AP398" s="85"/>
      <c r="AQ398" s="85"/>
      <c r="AR398" s="85"/>
      <c r="AS398" s="85"/>
      <c r="AT398" s="85"/>
      <c r="AU398" s="85"/>
      <c r="AV398" s="85"/>
      <c r="AW398" s="85"/>
      <c r="AX398" s="85"/>
      <c r="AY398" s="85"/>
      <c r="AZ398" s="85"/>
      <c r="BA398" s="85"/>
      <c r="BB398" s="85"/>
      <c r="BC398" s="85"/>
      <c r="BD398" s="85"/>
      <c r="BE398" s="85"/>
      <c r="BF398" s="85"/>
      <c r="BG398" s="85"/>
      <c r="BH398" s="85"/>
      <c r="BI398" s="85"/>
      <c r="BJ398" s="85"/>
      <c r="BK398" s="85"/>
      <c r="BL398" s="85"/>
      <c r="BM398" s="85"/>
      <c r="BN398" s="85"/>
      <c r="BO398" s="85"/>
      <c r="BP398" s="85"/>
      <c r="BQ398" s="85"/>
      <c r="BR398" s="85"/>
      <c r="BS398" s="85"/>
      <c r="BT398" s="85"/>
      <c r="BU398" s="85"/>
      <c r="BV398" s="85"/>
      <c r="BW398" s="85"/>
      <c r="BX398" s="85"/>
      <c r="BY398" s="85"/>
      <c r="BZ398" s="85"/>
      <c r="CA398" s="85"/>
      <c r="CB398" s="85"/>
      <c r="CC398" s="85"/>
      <c r="CD398" s="85"/>
      <c r="CE398" s="85"/>
      <c r="CF398" s="85"/>
      <c r="CG398" s="85"/>
      <c r="CH398" s="85"/>
    </row>
    <row r="399" spans="1:86" s="11" customFormat="1" ht="9.75" customHeight="1" x14ac:dyDescent="0.2">
      <c r="A399" s="163" t="s">
        <v>5</v>
      </c>
      <c r="B399" s="164"/>
      <c r="C399" s="34">
        <f>SUM(C407)</f>
        <v>14453.948</v>
      </c>
      <c r="D399" s="34">
        <f t="shared" ref="D399:E399" si="96">SUM(D407)</f>
        <v>14453.948</v>
      </c>
      <c r="E399" s="34">
        <f t="shared" si="96"/>
        <v>14453.948</v>
      </c>
      <c r="F399" s="168">
        <v>44197</v>
      </c>
      <c r="G399" s="168">
        <v>44561</v>
      </c>
      <c r="H399" s="43">
        <f>SUM(H407)</f>
        <v>14453.948</v>
      </c>
      <c r="I399" s="171" t="s">
        <v>126</v>
      </c>
      <c r="J399" s="147"/>
      <c r="K399" s="147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  <c r="BH399" s="6"/>
      <c r="BI399" s="6"/>
      <c r="BJ399" s="6"/>
      <c r="BK399" s="6"/>
      <c r="BL399" s="6"/>
      <c r="BM399" s="6"/>
      <c r="BN399" s="6"/>
      <c r="BO399" s="6"/>
      <c r="BP399" s="6"/>
      <c r="BQ399" s="6"/>
      <c r="BR399" s="6"/>
      <c r="BS399" s="6"/>
      <c r="BT399" s="6"/>
      <c r="BU399" s="6"/>
      <c r="BV399" s="6"/>
      <c r="BW399" s="6"/>
      <c r="BX399" s="6"/>
      <c r="BY399" s="6"/>
      <c r="BZ399" s="6"/>
      <c r="CA399" s="6"/>
      <c r="CB399" s="6"/>
      <c r="CC399" s="6"/>
      <c r="CD399" s="6"/>
      <c r="CE399" s="6"/>
      <c r="CF399" s="6"/>
      <c r="CG399" s="6"/>
      <c r="CH399" s="6"/>
    </row>
    <row r="400" spans="1:86" s="11" customFormat="1" ht="11.25" customHeight="1" x14ac:dyDescent="0.2">
      <c r="A400" s="163" t="s">
        <v>1</v>
      </c>
      <c r="B400" s="164"/>
      <c r="C400" s="34">
        <f t="shared" ref="C400:E405" si="97">SUM(C408)</f>
        <v>0</v>
      </c>
      <c r="D400" s="34">
        <f t="shared" si="97"/>
        <v>0</v>
      </c>
      <c r="E400" s="34">
        <f t="shared" si="97"/>
        <v>0</v>
      </c>
      <c r="F400" s="169"/>
      <c r="G400" s="169"/>
      <c r="H400" s="43">
        <f t="shared" ref="H400:H405" si="98">SUM(H408)</f>
        <v>0</v>
      </c>
      <c r="I400" s="172"/>
      <c r="J400" s="147"/>
      <c r="K400" s="147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  <c r="BH400" s="6"/>
      <c r="BI400" s="6"/>
      <c r="BJ400" s="6"/>
      <c r="BK400" s="6"/>
      <c r="BL400" s="6"/>
      <c r="BM400" s="6"/>
      <c r="BN400" s="6"/>
      <c r="BO400" s="6"/>
      <c r="BP400" s="6"/>
      <c r="BQ400" s="6"/>
      <c r="BR400" s="6"/>
      <c r="BS400" s="6"/>
      <c r="BT400" s="6"/>
      <c r="BU400" s="6"/>
      <c r="BV400" s="6"/>
      <c r="BW400" s="6"/>
      <c r="BX400" s="6"/>
      <c r="BY400" s="6"/>
      <c r="BZ400" s="6"/>
      <c r="CA400" s="6"/>
      <c r="CB400" s="6"/>
      <c r="CC400" s="6"/>
      <c r="CD400" s="6"/>
      <c r="CE400" s="6"/>
      <c r="CF400" s="6"/>
      <c r="CG400" s="6"/>
      <c r="CH400" s="6"/>
    </row>
    <row r="401" spans="1:86" s="11" customFormat="1" ht="11.25" customHeight="1" x14ac:dyDescent="0.2">
      <c r="A401" s="163" t="s">
        <v>2</v>
      </c>
      <c r="B401" s="164"/>
      <c r="C401" s="34">
        <f t="shared" si="97"/>
        <v>14453.948</v>
      </c>
      <c r="D401" s="34">
        <f t="shared" si="97"/>
        <v>14453.948</v>
      </c>
      <c r="E401" s="34">
        <f t="shared" si="97"/>
        <v>14453.948</v>
      </c>
      <c r="F401" s="169"/>
      <c r="G401" s="169"/>
      <c r="H401" s="43">
        <f t="shared" si="98"/>
        <v>14453.948</v>
      </c>
      <c r="I401" s="172"/>
      <c r="J401" s="147"/>
      <c r="K401" s="147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  <c r="BH401" s="6"/>
      <c r="BI401" s="6"/>
      <c r="BJ401" s="6"/>
      <c r="BK401" s="6"/>
      <c r="BL401" s="6"/>
      <c r="BM401" s="6"/>
      <c r="BN401" s="6"/>
      <c r="BO401" s="6"/>
      <c r="BP401" s="6"/>
      <c r="BQ401" s="6"/>
      <c r="BR401" s="6"/>
      <c r="BS401" s="6"/>
      <c r="BT401" s="6"/>
      <c r="BU401" s="6"/>
      <c r="BV401" s="6"/>
      <c r="BW401" s="6"/>
      <c r="BX401" s="6"/>
      <c r="BY401" s="6"/>
      <c r="BZ401" s="6"/>
      <c r="CA401" s="6"/>
      <c r="CB401" s="6"/>
      <c r="CC401" s="6"/>
      <c r="CD401" s="6"/>
      <c r="CE401" s="6"/>
      <c r="CF401" s="6"/>
      <c r="CG401" s="6"/>
      <c r="CH401" s="6"/>
    </row>
    <row r="402" spans="1:86" s="11" customFormat="1" ht="11.25" customHeight="1" x14ac:dyDescent="0.2">
      <c r="A402" s="163" t="s">
        <v>3</v>
      </c>
      <c r="B402" s="164"/>
      <c r="C402" s="34">
        <f t="shared" si="97"/>
        <v>0</v>
      </c>
      <c r="D402" s="34">
        <f t="shared" si="97"/>
        <v>0</v>
      </c>
      <c r="E402" s="34">
        <f t="shared" si="97"/>
        <v>0</v>
      </c>
      <c r="F402" s="169"/>
      <c r="G402" s="169"/>
      <c r="H402" s="43">
        <f t="shared" si="98"/>
        <v>0</v>
      </c>
      <c r="I402" s="172"/>
      <c r="J402" s="147"/>
      <c r="K402" s="147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  <c r="BH402" s="6"/>
      <c r="BI402" s="6"/>
      <c r="BJ402" s="6"/>
      <c r="BK402" s="6"/>
      <c r="BL402" s="6"/>
      <c r="BM402" s="6"/>
      <c r="BN402" s="6"/>
      <c r="BO402" s="6"/>
      <c r="BP402" s="6"/>
      <c r="BQ402" s="6"/>
      <c r="BR402" s="6"/>
      <c r="BS402" s="6"/>
      <c r="BT402" s="6"/>
      <c r="BU402" s="6"/>
      <c r="BV402" s="6"/>
      <c r="BW402" s="6"/>
      <c r="BX402" s="6"/>
      <c r="BY402" s="6"/>
      <c r="BZ402" s="6"/>
      <c r="CA402" s="6"/>
      <c r="CB402" s="6"/>
      <c r="CC402" s="6"/>
      <c r="CD402" s="6"/>
      <c r="CE402" s="6"/>
      <c r="CF402" s="6"/>
      <c r="CG402" s="6"/>
      <c r="CH402" s="6"/>
    </row>
    <row r="403" spans="1:86" s="11" customFormat="1" ht="11.25" customHeight="1" x14ac:dyDescent="0.2">
      <c r="A403" s="163" t="s">
        <v>4</v>
      </c>
      <c r="B403" s="164"/>
      <c r="C403" s="34">
        <f t="shared" si="97"/>
        <v>0</v>
      </c>
      <c r="D403" s="34">
        <f t="shared" si="97"/>
        <v>0</v>
      </c>
      <c r="E403" s="34">
        <f t="shared" si="97"/>
        <v>0</v>
      </c>
      <c r="F403" s="169"/>
      <c r="G403" s="169"/>
      <c r="H403" s="43">
        <f t="shared" si="98"/>
        <v>0</v>
      </c>
      <c r="I403" s="172"/>
      <c r="J403" s="147"/>
      <c r="K403" s="147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  <c r="BH403" s="6"/>
      <c r="BI403" s="6"/>
      <c r="BJ403" s="6"/>
      <c r="BK403" s="6"/>
      <c r="BL403" s="6"/>
      <c r="BM403" s="6"/>
      <c r="BN403" s="6"/>
      <c r="BO403" s="6"/>
      <c r="BP403" s="6"/>
      <c r="BQ403" s="6"/>
      <c r="BR403" s="6"/>
      <c r="BS403" s="6"/>
      <c r="BT403" s="6"/>
      <c r="BU403" s="6"/>
      <c r="BV403" s="6"/>
      <c r="BW403" s="6"/>
      <c r="BX403" s="6"/>
      <c r="BY403" s="6"/>
      <c r="BZ403" s="6"/>
      <c r="CA403" s="6"/>
      <c r="CB403" s="6"/>
      <c r="CC403" s="6"/>
      <c r="CD403" s="6"/>
      <c r="CE403" s="6"/>
      <c r="CF403" s="6"/>
      <c r="CG403" s="6"/>
      <c r="CH403" s="6"/>
    </row>
    <row r="404" spans="1:86" s="11" customFormat="1" ht="11.25" customHeight="1" x14ac:dyDescent="0.2">
      <c r="A404" s="163" t="s">
        <v>6</v>
      </c>
      <c r="B404" s="164"/>
      <c r="C404" s="34">
        <f t="shared" si="97"/>
        <v>0</v>
      </c>
      <c r="D404" s="34">
        <f t="shared" si="97"/>
        <v>0</v>
      </c>
      <c r="E404" s="34">
        <f t="shared" si="97"/>
        <v>0</v>
      </c>
      <c r="F404" s="169"/>
      <c r="G404" s="169"/>
      <c r="H404" s="43">
        <f t="shared" si="98"/>
        <v>0</v>
      </c>
      <c r="I404" s="172"/>
      <c r="J404" s="147"/>
      <c r="K404" s="147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  <c r="BH404" s="6"/>
      <c r="BI404" s="6"/>
      <c r="BJ404" s="6"/>
      <c r="BK404" s="6"/>
      <c r="BL404" s="6"/>
      <c r="BM404" s="6"/>
      <c r="BN404" s="6"/>
      <c r="BO404" s="6"/>
      <c r="BP404" s="6"/>
      <c r="BQ404" s="6"/>
      <c r="BR404" s="6"/>
      <c r="BS404" s="6"/>
      <c r="BT404" s="6"/>
      <c r="BU404" s="6"/>
      <c r="BV404" s="6"/>
      <c r="BW404" s="6"/>
      <c r="BX404" s="6"/>
      <c r="BY404" s="6"/>
      <c r="BZ404" s="6"/>
      <c r="CA404" s="6"/>
      <c r="CB404" s="6"/>
      <c r="CC404" s="6"/>
      <c r="CD404" s="6"/>
      <c r="CE404" s="6"/>
      <c r="CF404" s="6"/>
      <c r="CG404" s="6"/>
      <c r="CH404" s="6"/>
    </row>
    <row r="405" spans="1:86" s="11" customFormat="1" ht="11.25" customHeight="1" x14ac:dyDescent="0.2">
      <c r="A405" s="177" t="s">
        <v>7</v>
      </c>
      <c r="B405" s="178"/>
      <c r="C405" s="38">
        <f t="shared" si="97"/>
        <v>0</v>
      </c>
      <c r="D405" s="38">
        <f t="shared" si="97"/>
        <v>0</v>
      </c>
      <c r="E405" s="38">
        <f t="shared" si="97"/>
        <v>0</v>
      </c>
      <c r="F405" s="186"/>
      <c r="G405" s="186"/>
      <c r="H405" s="59">
        <f t="shared" si="98"/>
        <v>0</v>
      </c>
      <c r="I405" s="173"/>
      <c r="J405" s="147"/>
      <c r="K405" s="147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  <c r="BI405" s="6"/>
      <c r="BJ405" s="6"/>
      <c r="BK405" s="6"/>
      <c r="BL405" s="6"/>
      <c r="BM405" s="6"/>
      <c r="BN405" s="6"/>
      <c r="BO405" s="6"/>
      <c r="BP405" s="6"/>
      <c r="BQ405" s="6"/>
      <c r="BR405" s="6"/>
      <c r="BS405" s="6"/>
      <c r="BT405" s="6"/>
      <c r="BU405" s="6"/>
      <c r="BV405" s="6"/>
      <c r="BW405" s="6"/>
      <c r="BX405" s="6"/>
      <c r="BY405" s="6"/>
      <c r="BZ405" s="6"/>
      <c r="CA405" s="6"/>
      <c r="CB405" s="6"/>
      <c r="CC405" s="6"/>
      <c r="CD405" s="6"/>
      <c r="CE405" s="6"/>
      <c r="CF405" s="6"/>
      <c r="CG405" s="6"/>
      <c r="CH405" s="6"/>
    </row>
    <row r="406" spans="1:86" s="86" customFormat="1" ht="22.5" customHeight="1" x14ac:dyDescent="0.2">
      <c r="A406" s="84" t="s">
        <v>102</v>
      </c>
      <c r="B406" s="254" t="s">
        <v>173</v>
      </c>
      <c r="C406" s="255"/>
      <c r="D406" s="255"/>
      <c r="E406" s="255"/>
      <c r="F406" s="255"/>
      <c r="G406" s="255"/>
      <c r="H406" s="255"/>
      <c r="I406" s="256"/>
      <c r="J406" s="147"/>
      <c r="K406" s="147"/>
      <c r="L406" s="85"/>
      <c r="M406" s="85"/>
      <c r="N406" s="85"/>
      <c r="O406" s="85"/>
      <c r="P406" s="85"/>
      <c r="Q406" s="85"/>
      <c r="R406" s="85"/>
      <c r="S406" s="85"/>
      <c r="T406" s="85"/>
      <c r="U406" s="85"/>
      <c r="V406" s="85"/>
      <c r="W406" s="85"/>
      <c r="X406" s="85"/>
      <c r="Y406" s="85"/>
      <c r="Z406" s="85"/>
      <c r="AA406" s="85"/>
      <c r="AB406" s="85"/>
      <c r="AC406" s="85"/>
      <c r="AD406" s="85"/>
      <c r="AE406" s="85"/>
      <c r="AF406" s="85"/>
      <c r="AG406" s="85"/>
      <c r="AH406" s="85"/>
      <c r="AI406" s="85"/>
      <c r="AJ406" s="85"/>
      <c r="AK406" s="85"/>
      <c r="AL406" s="85"/>
      <c r="AM406" s="85"/>
      <c r="AN406" s="85"/>
      <c r="AO406" s="85"/>
      <c r="AP406" s="85"/>
      <c r="AQ406" s="85"/>
      <c r="AR406" s="85"/>
      <c r="AS406" s="85"/>
      <c r="AT406" s="85"/>
      <c r="AU406" s="85"/>
      <c r="AV406" s="85"/>
      <c r="AW406" s="85"/>
      <c r="AX406" s="85"/>
      <c r="AY406" s="85"/>
      <c r="AZ406" s="85"/>
      <c r="BA406" s="85"/>
      <c r="BB406" s="85"/>
      <c r="BC406" s="85"/>
      <c r="BD406" s="85"/>
      <c r="BE406" s="85"/>
      <c r="BF406" s="85"/>
      <c r="BG406" s="85"/>
      <c r="BH406" s="85"/>
      <c r="BI406" s="85"/>
      <c r="BJ406" s="85"/>
      <c r="BK406" s="85"/>
      <c r="BL406" s="85"/>
      <c r="BM406" s="85"/>
      <c r="BN406" s="85"/>
      <c r="BO406" s="85"/>
      <c r="BP406" s="85"/>
      <c r="BQ406" s="85"/>
      <c r="BR406" s="85"/>
      <c r="BS406" s="85"/>
      <c r="BT406" s="85"/>
      <c r="BU406" s="85"/>
      <c r="BV406" s="85"/>
      <c r="BW406" s="85"/>
      <c r="BX406" s="85"/>
      <c r="BY406" s="85"/>
      <c r="BZ406" s="85"/>
      <c r="CA406" s="85"/>
      <c r="CB406" s="85"/>
      <c r="CC406" s="85"/>
      <c r="CD406" s="85"/>
      <c r="CE406" s="85"/>
      <c r="CF406" s="85"/>
      <c r="CG406" s="85"/>
      <c r="CH406" s="85"/>
    </row>
    <row r="407" spans="1:86" s="11" customFormat="1" ht="11.25" customHeight="1" x14ac:dyDescent="0.2">
      <c r="A407" s="163" t="s">
        <v>5</v>
      </c>
      <c r="B407" s="164"/>
      <c r="C407" s="63">
        <f>SUM(C408:C413)</f>
        <v>14453.948</v>
      </c>
      <c r="D407" s="63">
        <f t="shared" ref="D407:E407" si="99">SUM(D408:D413)</f>
        <v>14453.948</v>
      </c>
      <c r="E407" s="63">
        <f t="shared" si="99"/>
        <v>14453.948</v>
      </c>
      <c r="F407" s="168">
        <v>44197</v>
      </c>
      <c r="G407" s="168">
        <v>44561</v>
      </c>
      <c r="H407" s="79">
        <f>SUM(H408:H413)</f>
        <v>14453.948</v>
      </c>
      <c r="I407" s="171" t="s">
        <v>219</v>
      </c>
      <c r="J407" s="147"/>
      <c r="K407" s="147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  <c r="BH407" s="6"/>
      <c r="BI407" s="6"/>
      <c r="BJ407" s="6"/>
      <c r="BK407" s="6"/>
      <c r="BL407" s="6"/>
      <c r="BM407" s="6"/>
      <c r="BN407" s="6"/>
      <c r="BO407" s="6"/>
      <c r="BP407" s="6"/>
      <c r="BQ407" s="6"/>
      <c r="BR407" s="6"/>
      <c r="BS407" s="6"/>
      <c r="BT407" s="6"/>
      <c r="BU407" s="6"/>
      <c r="BV407" s="6"/>
      <c r="BW407" s="6"/>
      <c r="BX407" s="6"/>
      <c r="BY407" s="6"/>
      <c r="BZ407" s="6"/>
      <c r="CA407" s="6"/>
      <c r="CB407" s="6"/>
      <c r="CC407" s="6"/>
      <c r="CD407" s="6"/>
      <c r="CE407" s="6"/>
      <c r="CF407" s="6"/>
      <c r="CG407" s="6"/>
      <c r="CH407" s="6"/>
    </row>
    <row r="408" spans="1:86" s="11" customFormat="1" ht="11.25" customHeight="1" x14ac:dyDescent="0.2">
      <c r="A408" s="163" t="s">
        <v>1</v>
      </c>
      <c r="B408" s="164"/>
      <c r="C408" s="34"/>
      <c r="D408" s="34"/>
      <c r="E408" s="34"/>
      <c r="F408" s="169"/>
      <c r="G408" s="169"/>
      <c r="H408" s="44"/>
      <c r="I408" s="172"/>
      <c r="J408" s="147"/>
      <c r="K408" s="147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  <c r="BH408" s="6"/>
      <c r="BI408" s="6"/>
      <c r="BJ408" s="6"/>
      <c r="BK408" s="6"/>
      <c r="BL408" s="6"/>
      <c r="BM408" s="6"/>
      <c r="BN408" s="6"/>
      <c r="BO408" s="6"/>
      <c r="BP408" s="6"/>
      <c r="BQ408" s="6"/>
      <c r="BR408" s="6"/>
      <c r="BS408" s="6"/>
      <c r="BT408" s="6"/>
      <c r="BU408" s="6"/>
      <c r="BV408" s="6"/>
      <c r="BW408" s="6"/>
      <c r="BX408" s="6"/>
      <c r="BY408" s="6"/>
      <c r="BZ408" s="6"/>
      <c r="CA408" s="6"/>
      <c r="CB408" s="6"/>
      <c r="CC408" s="6"/>
      <c r="CD408" s="6"/>
      <c r="CE408" s="6"/>
      <c r="CF408" s="6"/>
      <c r="CG408" s="6"/>
      <c r="CH408" s="6"/>
    </row>
    <row r="409" spans="1:86" s="11" customFormat="1" ht="11.25" customHeight="1" x14ac:dyDescent="0.2">
      <c r="A409" s="163" t="s">
        <v>2</v>
      </c>
      <c r="B409" s="164"/>
      <c r="C409" s="34">
        <v>14453.948</v>
      </c>
      <c r="D409" s="34">
        <v>14453.948</v>
      </c>
      <c r="E409" s="34">
        <v>14453.948</v>
      </c>
      <c r="F409" s="169"/>
      <c r="G409" s="169"/>
      <c r="H409" s="44">
        <v>14453.948</v>
      </c>
      <c r="I409" s="172"/>
      <c r="J409" s="147"/>
      <c r="K409" s="147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  <c r="BH409" s="6"/>
      <c r="BI409" s="6"/>
      <c r="BJ409" s="6"/>
      <c r="BK409" s="6"/>
      <c r="BL409" s="6"/>
      <c r="BM409" s="6"/>
      <c r="BN409" s="6"/>
      <c r="BO409" s="6"/>
      <c r="BP409" s="6"/>
      <c r="BQ409" s="6"/>
      <c r="BR409" s="6"/>
      <c r="BS409" s="6"/>
      <c r="BT409" s="6"/>
      <c r="BU409" s="6"/>
      <c r="BV409" s="6"/>
      <c r="BW409" s="6"/>
      <c r="BX409" s="6"/>
      <c r="BY409" s="6"/>
      <c r="BZ409" s="6"/>
      <c r="CA409" s="6"/>
      <c r="CB409" s="6"/>
      <c r="CC409" s="6"/>
      <c r="CD409" s="6"/>
      <c r="CE409" s="6"/>
      <c r="CF409" s="6"/>
      <c r="CG409" s="6"/>
      <c r="CH409" s="6"/>
    </row>
    <row r="410" spans="1:86" s="11" customFormat="1" ht="11.25" customHeight="1" x14ac:dyDescent="0.2">
      <c r="A410" s="163" t="s">
        <v>3</v>
      </c>
      <c r="B410" s="164"/>
      <c r="C410" s="34"/>
      <c r="D410" s="34"/>
      <c r="E410" s="34"/>
      <c r="F410" s="169"/>
      <c r="G410" s="169"/>
      <c r="H410" s="44"/>
      <c r="I410" s="172"/>
      <c r="J410" s="147"/>
      <c r="K410" s="147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6"/>
      <c r="BB410" s="6"/>
      <c r="BC410" s="6"/>
      <c r="BD410" s="6"/>
      <c r="BE410" s="6"/>
      <c r="BF410" s="6"/>
      <c r="BG410" s="6"/>
      <c r="BH410" s="6"/>
      <c r="BI410" s="6"/>
      <c r="BJ410" s="6"/>
      <c r="BK410" s="6"/>
      <c r="BL410" s="6"/>
      <c r="BM410" s="6"/>
      <c r="BN410" s="6"/>
      <c r="BO410" s="6"/>
      <c r="BP410" s="6"/>
      <c r="BQ410" s="6"/>
      <c r="BR410" s="6"/>
      <c r="BS410" s="6"/>
      <c r="BT410" s="6"/>
      <c r="BU410" s="6"/>
      <c r="BV410" s="6"/>
      <c r="BW410" s="6"/>
      <c r="BX410" s="6"/>
      <c r="BY410" s="6"/>
      <c r="BZ410" s="6"/>
      <c r="CA410" s="6"/>
      <c r="CB410" s="6"/>
      <c r="CC410" s="6"/>
      <c r="CD410" s="6"/>
      <c r="CE410" s="6"/>
      <c r="CF410" s="6"/>
      <c r="CG410" s="6"/>
      <c r="CH410" s="6"/>
    </row>
    <row r="411" spans="1:86" s="11" customFormat="1" ht="11.25" customHeight="1" x14ac:dyDescent="0.2">
      <c r="A411" s="163" t="s">
        <v>4</v>
      </c>
      <c r="B411" s="164"/>
      <c r="C411" s="34"/>
      <c r="D411" s="34"/>
      <c r="E411" s="34"/>
      <c r="F411" s="169"/>
      <c r="G411" s="169"/>
      <c r="H411" s="44"/>
      <c r="I411" s="172"/>
      <c r="J411" s="147"/>
      <c r="K411" s="147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6"/>
      <c r="BB411" s="6"/>
      <c r="BC411" s="6"/>
      <c r="BD411" s="6"/>
      <c r="BE411" s="6"/>
      <c r="BF411" s="6"/>
      <c r="BG411" s="6"/>
      <c r="BH411" s="6"/>
      <c r="BI411" s="6"/>
      <c r="BJ411" s="6"/>
      <c r="BK411" s="6"/>
      <c r="BL411" s="6"/>
      <c r="BM411" s="6"/>
      <c r="BN411" s="6"/>
      <c r="BO411" s="6"/>
      <c r="BP411" s="6"/>
      <c r="BQ411" s="6"/>
      <c r="BR411" s="6"/>
      <c r="BS411" s="6"/>
      <c r="BT411" s="6"/>
      <c r="BU411" s="6"/>
      <c r="BV411" s="6"/>
      <c r="BW411" s="6"/>
      <c r="BX411" s="6"/>
      <c r="BY411" s="6"/>
      <c r="BZ411" s="6"/>
      <c r="CA411" s="6"/>
      <c r="CB411" s="6"/>
      <c r="CC411" s="6"/>
      <c r="CD411" s="6"/>
      <c r="CE411" s="6"/>
      <c r="CF411" s="6"/>
      <c r="CG411" s="6"/>
      <c r="CH411" s="6"/>
    </row>
    <row r="412" spans="1:86" s="11" customFormat="1" ht="11.25" customHeight="1" x14ac:dyDescent="0.2">
      <c r="A412" s="163" t="s">
        <v>6</v>
      </c>
      <c r="B412" s="164"/>
      <c r="C412" s="30"/>
      <c r="D412" s="30"/>
      <c r="E412" s="30"/>
      <c r="F412" s="169"/>
      <c r="G412" s="169"/>
      <c r="H412" s="44"/>
      <c r="I412" s="172"/>
      <c r="J412" s="147"/>
      <c r="K412" s="147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  <c r="BH412" s="6"/>
      <c r="BI412" s="6"/>
      <c r="BJ412" s="6"/>
      <c r="BK412" s="6"/>
      <c r="BL412" s="6"/>
      <c r="BM412" s="6"/>
      <c r="BN412" s="6"/>
      <c r="BO412" s="6"/>
      <c r="BP412" s="6"/>
      <c r="BQ412" s="6"/>
      <c r="BR412" s="6"/>
      <c r="BS412" s="6"/>
      <c r="BT412" s="6"/>
      <c r="BU412" s="6"/>
      <c r="BV412" s="6"/>
      <c r="BW412" s="6"/>
      <c r="BX412" s="6"/>
      <c r="BY412" s="6"/>
      <c r="BZ412" s="6"/>
      <c r="CA412" s="6"/>
      <c r="CB412" s="6"/>
      <c r="CC412" s="6"/>
      <c r="CD412" s="6"/>
      <c r="CE412" s="6"/>
      <c r="CF412" s="6"/>
      <c r="CG412" s="6"/>
      <c r="CH412" s="6"/>
    </row>
    <row r="413" spans="1:86" s="11" customFormat="1" ht="11.25" customHeight="1" x14ac:dyDescent="0.2">
      <c r="A413" s="163" t="s">
        <v>7</v>
      </c>
      <c r="B413" s="164"/>
      <c r="C413" s="30"/>
      <c r="D413" s="30"/>
      <c r="E413" s="30"/>
      <c r="F413" s="170"/>
      <c r="G413" s="170"/>
      <c r="H413" s="44"/>
      <c r="I413" s="172"/>
      <c r="J413" s="147"/>
      <c r="K413" s="147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  <c r="BH413" s="6"/>
      <c r="BI413" s="6"/>
      <c r="BJ413" s="6"/>
      <c r="BK413" s="6"/>
      <c r="BL413" s="6"/>
      <c r="BM413" s="6"/>
      <c r="BN413" s="6"/>
      <c r="BO413" s="6"/>
      <c r="BP413" s="6"/>
      <c r="BQ413" s="6"/>
      <c r="BR413" s="6"/>
      <c r="BS413" s="6"/>
      <c r="BT413" s="6"/>
      <c r="BU413" s="6"/>
      <c r="BV413" s="6"/>
      <c r="BW413" s="6"/>
      <c r="BX413" s="6"/>
      <c r="BY413" s="6"/>
      <c r="BZ413" s="6"/>
      <c r="CA413" s="6"/>
      <c r="CB413" s="6"/>
      <c r="CC413" s="6"/>
      <c r="CD413" s="6"/>
      <c r="CE413" s="6"/>
      <c r="CF413" s="6"/>
      <c r="CG413" s="6"/>
      <c r="CH413" s="6"/>
    </row>
    <row r="414" spans="1:86" s="11" customFormat="1" ht="22.5" customHeight="1" x14ac:dyDescent="0.2">
      <c r="A414" s="49" t="s">
        <v>11</v>
      </c>
      <c r="B414" s="184" t="s">
        <v>54</v>
      </c>
      <c r="C414" s="185"/>
      <c r="D414" s="185"/>
      <c r="E414" s="178"/>
      <c r="F414" s="50" t="s">
        <v>37</v>
      </c>
      <c r="G414" s="50" t="s">
        <v>37</v>
      </c>
      <c r="H414" s="51"/>
      <c r="I414" s="173"/>
      <c r="J414" s="147"/>
      <c r="K414" s="147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  <c r="BH414" s="6"/>
      <c r="BI414" s="6"/>
      <c r="BJ414" s="6"/>
      <c r="BK414" s="6"/>
      <c r="BL414" s="6"/>
      <c r="BM414" s="6"/>
      <c r="BN414" s="6"/>
      <c r="BO414" s="6"/>
      <c r="BP414" s="6"/>
      <c r="BQ414" s="6"/>
      <c r="BR414" s="6"/>
      <c r="BS414" s="6"/>
      <c r="BT414" s="6"/>
      <c r="BU414" s="6"/>
      <c r="BV414" s="6"/>
      <c r="BW414" s="6"/>
      <c r="BX414" s="6"/>
      <c r="BY414" s="6"/>
      <c r="BZ414" s="6"/>
      <c r="CA414" s="6"/>
      <c r="CB414" s="6"/>
      <c r="CC414" s="6"/>
      <c r="CD414" s="6"/>
      <c r="CE414" s="6"/>
      <c r="CF414" s="6"/>
      <c r="CG414" s="6"/>
      <c r="CH414" s="6"/>
    </row>
    <row r="415" spans="1:86" s="11" customFormat="1" hidden="1" x14ac:dyDescent="0.2">
      <c r="A415" s="87"/>
      <c r="B415" s="88"/>
      <c r="C415" s="89"/>
      <c r="D415" s="89"/>
      <c r="E415" s="89"/>
      <c r="F415" s="90"/>
      <c r="G415" s="90"/>
      <c r="H415" s="91"/>
      <c r="I415" s="88"/>
      <c r="J415" s="144"/>
      <c r="K415" s="144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6"/>
      <c r="BB415" s="6"/>
      <c r="BC415" s="6"/>
      <c r="BD415" s="6"/>
      <c r="BE415" s="6"/>
      <c r="BF415" s="6"/>
      <c r="BG415" s="6"/>
      <c r="BH415" s="6"/>
      <c r="BI415" s="6"/>
      <c r="BJ415" s="6"/>
      <c r="BK415" s="6"/>
      <c r="BL415" s="6"/>
      <c r="BM415" s="6"/>
      <c r="BN415" s="6"/>
      <c r="BO415" s="6"/>
      <c r="BP415" s="6"/>
      <c r="BQ415" s="6"/>
      <c r="BR415" s="6"/>
      <c r="BS415" s="6"/>
      <c r="BT415" s="6"/>
      <c r="BU415" s="6"/>
      <c r="BV415" s="6"/>
      <c r="BW415" s="6"/>
      <c r="BX415" s="6"/>
      <c r="BY415" s="6"/>
      <c r="BZ415" s="6"/>
      <c r="CA415" s="6"/>
      <c r="CB415" s="6"/>
      <c r="CC415" s="6"/>
      <c r="CD415" s="6"/>
      <c r="CE415" s="6"/>
      <c r="CF415" s="6"/>
      <c r="CG415" s="6"/>
      <c r="CH415" s="6"/>
    </row>
    <row r="416" spans="1:86" s="92" customFormat="1" ht="11.25" hidden="1" customHeight="1" x14ac:dyDescent="0.2">
      <c r="A416" s="248" t="s">
        <v>74</v>
      </c>
      <c r="B416" s="248"/>
      <c r="C416" s="248"/>
      <c r="D416" s="248"/>
      <c r="E416" s="248"/>
      <c r="F416" s="248"/>
      <c r="G416" s="248"/>
      <c r="H416" s="248"/>
      <c r="I416" s="248"/>
      <c r="J416" s="148"/>
      <c r="K416" s="148"/>
    </row>
    <row r="417" spans="1:11" s="17" customFormat="1" ht="27" hidden="1" customHeight="1" x14ac:dyDescent="0.2">
      <c r="A417" s="248" t="s">
        <v>174</v>
      </c>
      <c r="B417" s="248"/>
      <c r="C417" s="248"/>
      <c r="D417" s="248"/>
      <c r="E417" s="248"/>
      <c r="F417" s="248"/>
      <c r="G417" s="248"/>
      <c r="H417" s="248"/>
      <c r="I417" s="248"/>
      <c r="J417" s="149"/>
      <c r="K417" s="149"/>
    </row>
    <row r="418" spans="1:11" s="17" customFormat="1" ht="24" hidden="1" customHeight="1" x14ac:dyDescent="0.2">
      <c r="A418" s="248" t="s">
        <v>75</v>
      </c>
      <c r="B418" s="248"/>
      <c r="C418" s="248"/>
      <c r="D418" s="248"/>
      <c r="E418" s="248"/>
      <c r="F418" s="248"/>
      <c r="G418" s="248"/>
      <c r="H418" s="248"/>
      <c r="I418" s="248"/>
      <c r="J418" s="149"/>
      <c r="K418" s="149"/>
    </row>
    <row r="419" spans="1:11" s="17" customFormat="1" ht="11.25" hidden="1" customHeight="1" x14ac:dyDescent="0.2">
      <c r="A419" s="248" t="s">
        <v>76</v>
      </c>
      <c r="B419" s="248"/>
      <c r="C419" s="248"/>
      <c r="D419" s="248"/>
      <c r="E419" s="248"/>
      <c r="F419" s="248"/>
      <c r="G419" s="248"/>
      <c r="H419" s="248"/>
      <c r="I419" s="248"/>
      <c r="J419" s="149"/>
      <c r="K419" s="149"/>
    </row>
    <row r="420" spans="1:11" s="17" customFormat="1" ht="24" hidden="1" customHeight="1" x14ac:dyDescent="0.2">
      <c r="A420" s="248" t="s">
        <v>175</v>
      </c>
      <c r="B420" s="248"/>
      <c r="C420" s="248"/>
      <c r="D420" s="248"/>
      <c r="E420" s="248"/>
      <c r="F420" s="248"/>
      <c r="G420" s="248"/>
      <c r="H420" s="248"/>
      <c r="I420" s="248"/>
      <c r="J420" s="149"/>
      <c r="K420" s="149"/>
    </row>
    <row r="421" spans="1:11" s="92" customFormat="1" ht="11.25" hidden="1" customHeight="1" x14ac:dyDescent="0.2">
      <c r="A421" s="248" t="s">
        <v>77</v>
      </c>
      <c r="B421" s="248"/>
      <c r="C421" s="248"/>
      <c r="D421" s="248"/>
      <c r="E421" s="248"/>
      <c r="F421" s="248"/>
      <c r="G421" s="248"/>
      <c r="H421" s="248"/>
      <c r="I421" s="248"/>
      <c r="J421" s="148"/>
      <c r="K421" s="148"/>
    </row>
    <row r="422" spans="1:11" ht="24.75" hidden="1" customHeight="1" x14ac:dyDescent="0.2">
      <c r="A422" s="48"/>
      <c r="B422" s="93"/>
      <c r="C422" s="89"/>
      <c r="D422" s="89"/>
      <c r="E422" s="89"/>
      <c r="F422" s="94"/>
      <c r="G422" s="94"/>
      <c r="H422" s="9"/>
      <c r="I422" s="88"/>
    </row>
    <row r="423" spans="1:11" ht="32.25" hidden="1" customHeight="1" x14ac:dyDescent="0.15">
      <c r="A423" s="95"/>
      <c r="B423" s="96" t="s">
        <v>59</v>
      </c>
      <c r="C423" s="97">
        <f>SUM(C424:C432)</f>
        <v>385878.53184999997</v>
      </c>
      <c r="D423" s="97">
        <f t="shared" ref="D423:E423" si="100">SUM(D424:D432)</f>
        <v>384536.13576999999</v>
      </c>
      <c r="E423" s="98">
        <f t="shared" si="100"/>
        <v>384536.13576999999</v>
      </c>
      <c r="F423" s="99"/>
      <c r="G423" s="100"/>
      <c r="H423" s="101">
        <f>SUM(H424:H432)</f>
        <v>354725.74182</v>
      </c>
      <c r="I423" s="102"/>
    </row>
    <row r="424" spans="1:11" ht="11.25" hidden="1" customHeight="1" x14ac:dyDescent="0.2">
      <c r="A424" s="103">
        <v>820</v>
      </c>
      <c r="B424" s="104" t="s">
        <v>176</v>
      </c>
      <c r="C424" s="105">
        <f>SUM(C36,C52,C62,C71,C79,C87,C95,C103,C129,C147,C188,C197,C206,C214,C238,C255,C274,C282,C290,C298,C330,C346,C355,C364,C381,C391,C408)</f>
        <v>0</v>
      </c>
      <c r="D424" s="105">
        <f>SUM(D36,D52,D62,D71,D79,D87,D95,D103,D129,D147,D188,D197,D206,D214,D238,D255,D274,D282,D290,D298,D330,D346,D355,D364,D381,D391,D408)</f>
        <v>0</v>
      </c>
      <c r="E424" s="106">
        <f>SUM(E36,E52,E62,E71,E79,E87,E95,E103,E129,E147,E188,E197,E206,E214,E238,E255,E274,E282,E290,E298,E330,E346,E355,E364,E381,E391,E408)</f>
        <v>0</v>
      </c>
      <c r="F424" s="99"/>
      <c r="G424" s="100"/>
      <c r="H424" s="107">
        <f>SUM(H36,H52,H62,H71,H79,H87,H95,H103,H129,H147,H188,H197,H206,H214,H238,H255,H274,H282,H290,H298,H330,H346,H355,H364,H381,H391,H408)</f>
        <v>0</v>
      </c>
      <c r="I424" s="102"/>
    </row>
    <row r="425" spans="1:11" ht="11.25" hidden="1" customHeight="1" x14ac:dyDescent="0.2">
      <c r="A425" s="103">
        <v>820</v>
      </c>
      <c r="B425" s="104" t="s">
        <v>177</v>
      </c>
      <c r="C425" s="105">
        <f>SUM(C37,C53,C63,C72,C80,C88,C96,C104,C130,C148,C189,C198,C207,C215,C223,C239,C256,C275,C283,C291,C299,C331,C347,C356,C365,C382,C392,C409)</f>
        <v>331190.79251</v>
      </c>
      <c r="D425" s="105">
        <f t="shared" ref="D425:E425" si="101">SUM(D37,D53,D63,D72,D80,D88,D96,D104,D130,D148,D189,D198,D207,D215,D223,D239,D256,D275,D283,D291,D299,D331,D347,D356,D365,D382,D392,D409)</f>
        <v>329848.39643000002</v>
      </c>
      <c r="E425" s="105">
        <f t="shared" si="101"/>
        <v>329848.39643000002</v>
      </c>
      <c r="F425" s="99"/>
      <c r="G425" s="100"/>
      <c r="H425" s="107">
        <f>SUM(H37,H53,H63,H72,H80,H88,H96,H104,H130,H148,H189,H198,H207,H215,H239,H256,H275,H283,H291,H299,H331,H347,H356,H365,H382,H392,H409)</f>
        <v>300037.73248000001</v>
      </c>
      <c r="I425" s="108"/>
    </row>
    <row r="426" spans="1:11" ht="11.25" hidden="1" customHeight="1" x14ac:dyDescent="0.2">
      <c r="A426" s="103">
        <v>858</v>
      </c>
      <c r="B426" s="104" t="s">
        <v>178</v>
      </c>
      <c r="C426" s="105">
        <f>SUM(C114)</f>
        <v>341.2765</v>
      </c>
      <c r="D426" s="105">
        <f>SUM(D114)</f>
        <v>341.2765</v>
      </c>
      <c r="E426" s="106">
        <f>SUM(E114)</f>
        <v>341.2765</v>
      </c>
      <c r="F426" s="99"/>
      <c r="G426" s="100"/>
      <c r="H426" s="107">
        <f>SUM(H114)</f>
        <v>341.2765</v>
      </c>
      <c r="I426" s="108"/>
    </row>
    <row r="427" spans="1:11" ht="13.5" hidden="1" customHeight="1" x14ac:dyDescent="0.2">
      <c r="A427" s="103">
        <v>804</v>
      </c>
      <c r="B427" s="104" t="s">
        <v>179</v>
      </c>
      <c r="C427" s="105">
        <f>SUM(C165)</f>
        <v>1747</v>
      </c>
      <c r="D427" s="105">
        <f>SUM(D165)</f>
        <v>1747</v>
      </c>
      <c r="E427" s="106">
        <f>SUM(E165)</f>
        <v>1747</v>
      </c>
      <c r="F427" s="99"/>
      <c r="G427" s="100"/>
      <c r="H427" s="107">
        <f>SUM(H165)</f>
        <v>1747</v>
      </c>
      <c r="I427" s="108"/>
    </row>
    <row r="428" spans="1:11" ht="11.25" hidden="1" customHeight="1" x14ac:dyDescent="0.2">
      <c r="A428" s="103" t="s">
        <v>49</v>
      </c>
      <c r="B428" s="104" t="s">
        <v>180</v>
      </c>
      <c r="C428" s="105">
        <f>SUM(C157)</f>
        <v>2711.0790000000002</v>
      </c>
      <c r="D428" s="105">
        <f>SUM(D157)</f>
        <v>2711.0790000000002</v>
      </c>
      <c r="E428" s="106">
        <f>SUM(E157)</f>
        <v>2711.0790000000002</v>
      </c>
      <c r="F428" s="99"/>
      <c r="G428" s="100"/>
      <c r="H428" s="107">
        <f>SUM(H157)</f>
        <v>2711.0790000000002</v>
      </c>
      <c r="I428" s="108"/>
    </row>
    <row r="429" spans="1:11" ht="11.25" hidden="1" customHeight="1" x14ac:dyDescent="0.2">
      <c r="A429" s="103">
        <v>834</v>
      </c>
      <c r="B429" s="104" t="s">
        <v>181</v>
      </c>
      <c r="C429" s="105">
        <f t="shared" ref="C429:E430" si="102">SUM(C264)</f>
        <v>13521.8</v>
      </c>
      <c r="D429" s="105">
        <f t="shared" si="102"/>
        <v>13521.8</v>
      </c>
      <c r="E429" s="106">
        <f t="shared" si="102"/>
        <v>13521.8</v>
      </c>
      <c r="F429" s="99"/>
      <c r="G429" s="100"/>
      <c r="H429" s="107">
        <f>SUM(H264)</f>
        <v>13521.8</v>
      </c>
      <c r="I429" s="102"/>
    </row>
    <row r="430" spans="1:11" ht="11.25" hidden="1" customHeight="1" x14ac:dyDescent="0.2">
      <c r="A430" s="103">
        <v>834</v>
      </c>
      <c r="B430" s="104" t="s">
        <v>182</v>
      </c>
      <c r="C430" s="105">
        <f t="shared" si="102"/>
        <v>136.58384000000001</v>
      </c>
      <c r="D430" s="105">
        <f t="shared" si="102"/>
        <v>136.58384000000001</v>
      </c>
      <c r="E430" s="106">
        <f t="shared" si="102"/>
        <v>136.58384000000001</v>
      </c>
      <c r="F430" s="99"/>
      <c r="G430" s="100"/>
      <c r="H430" s="107">
        <f>SUM(H265)</f>
        <v>136.85383999999999</v>
      </c>
      <c r="I430" s="102"/>
    </row>
    <row r="431" spans="1:11" ht="11.25" hidden="1" customHeight="1" x14ac:dyDescent="0.2">
      <c r="A431" s="103" t="s">
        <v>50</v>
      </c>
      <c r="B431" s="104" t="s">
        <v>183</v>
      </c>
      <c r="C431" s="105">
        <f>SUM(C173)</f>
        <v>35230</v>
      </c>
      <c r="D431" s="105">
        <f>SUM(D173)</f>
        <v>35230</v>
      </c>
      <c r="E431" s="106">
        <f>SUM(E173)</f>
        <v>35230</v>
      </c>
      <c r="F431" s="99"/>
      <c r="G431" s="100"/>
      <c r="H431" s="107">
        <f>SUM(H173)</f>
        <v>35230</v>
      </c>
      <c r="I431" s="108"/>
    </row>
    <row r="432" spans="1:11" ht="12" hidden="1" customHeight="1" thickBot="1" x14ac:dyDescent="0.25">
      <c r="A432" s="109">
        <v>837</v>
      </c>
      <c r="B432" s="110" t="s">
        <v>184</v>
      </c>
      <c r="C432" s="111">
        <f>SUM(C181)</f>
        <v>1000</v>
      </c>
      <c r="D432" s="111">
        <f>SUM(D181)</f>
        <v>1000</v>
      </c>
      <c r="E432" s="112">
        <f>SUM(E181)</f>
        <v>1000</v>
      </c>
      <c r="F432" s="99"/>
      <c r="G432" s="100"/>
      <c r="H432" s="113">
        <f>SUM(H181)</f>
        <v>1000</v>
      </c>
      <c r="I432" s="108"/>
    </row>
    <row r="433" spans="1:11" s="115" customFormat="1" ht="11.25" hidden="1" customHeight="1" x14ac:dyDescent="0.2">
      <c r="A433" s="114"/>
      <c r="B433" s="115" t="s">
        <v>185</v>
      </c>
      <c r="C433" s="116">
        <f>C423-C11</f>
        <v>0</v>
      </c>
      <c r="D433" s="116"/>
      <c r="E433" s="116"/>
      <c r="F433" s="117"/>
      <c r="G433" s="117"/>
      <c r="H433" s="118"/>
      <c r="I433" s="119"/>
      <c r="J433" s="150"/>
      <c r="K433" s="150"/>
    </row>
    <row r="434" spans="1:11" ht="11.25" hidden="1" customHeight="1" x14ac:dyDescent="0.2">
      <c r="A434" s="5"/>
      <c r="B434" s="6"/>
      <c r="C434" s="120"/>
      <c r="D434" s="120"/>
      <c r="E434" s="120"/>
      <c r="F434" s="8"/>
      <c r="G434" s="8"/>
      <c r="H434" s="9"/>
      <c r="I434" s="108"/>
    </row>
    <row r="435" spans="1:11" ht="11.25" hidden="1" customHeight="1" x14ac:dyDescent="0.2">
      <c r="A435" s="5"/>
      <c r="B435" s="6"/>
      <c r="C435" s="120"/>
      <c r="D435" s="120"/>
      <c r="E435" s="120"/>
      <c r="F435" s="8"/>
      <c r="G435" s="8"/>
      <c r="H435" s="9"/>
      <c r="I435" s="108"/>
    </row>
    <row r="436" spans="1:11" ht="11.25" hidden="1" customHeight="1" x14ac:dyDescent="0.2">
      <c r="A436" s="5"/>
      <c r="B436" s="6"/>
      <c r="F436" s="8"/>
      <c r="G436" s="8"/>
      <c r="H436" s="9"/>
      <c r="I436" s="108"/>
    </row>
    <row r="437" spans="1:11" ht="11.25" hidden="1" customHeight="1" x14ac:dyDescent="0.2">
      <c r="A437" s="5"/>
      <c r="B437" s="6"/>
      <c r="F437" s="8"/>
      <c r="G437" s="8"/>
      <c r="H437" s="9"/>
      <c r="I437" s="108"/>
    </row>
    <row r="438" spans="1:11" ht="31.5" hidden="1" customHeight="1" x14ac:dyDescent="0.15">
      <c r="A438" s="95"/>
      <c r="B438" s="121" t="s">
        <v>186</v>
      </c>
      <c r="C438" s="97">
        <f>SUM(C439:C447)</f>
        <v>386841.07564</v>
      </c>
      <c r="D438" s="97">
        <f>SUM(D439:D447)</f>
        <v>254154.11246</v>
      </c>
      <c r="E438" s="98">
        <f>SUM(E439:E447)</f>
        <v>251764.34779</v>
      </c>
      <c r="F438" s="99"/>
      <c r="G438" s="100"/>
      <c r="H438" s="101"/>
      <c r="I438" s="108"/>
    </row>
    <row r="439" spans="1:11" ht="11.25" hidden="1" customHeight="1" x14ac:dyDescent="0.2">
      <c r="A439" s="103">
        <v>820</v>
      </c>
      <c r="B439" s="104" t="s">
        <v>176</v>
      </c>
      <c r="C439" s="105"/>
      <c r="D439" s="105"/>
      <c r="E439" s="106"/>
      <c r="F439" s="99"/>
      <c r="G439" s="100"/>
      <c r="H439" s="107"/>
      <c r="I439" s="108"/>
    </row>
    <row r="440" spans="1:11" ht="11.25" hidden="1" customHeight="1" x14ac:dyDescent="0.2">
      <c r="A440" s="103">
        <v>820</v>
      </c>
      <c r="B440" s="104" t="s">
        <v>177</v>
      </c>
      <c r="C440" s="105">
        <v>332054.12689999997</v>
      </c>
      <c r="D440" s="105">
        <v>216002.86619</v>
      </c>
      <c r="E440" s="106">
        <v>213613.10152</v>
      </c>
      <c r="F440" s="99"/>
      <c r="G440" s="100"/>
      <c r="H440" s="107"/>
      <c r="I440" s="108"/>
    </row>
    <row r="441" spans="1:11" ht="11.25" hidden="1" customHeight="1" x14ac:dyDescent="0.2">
      <c r="A441" s="103">
        <v>858</v>
      </c>
      <c r="B441" s="104" t="s">
        <v>178</v>
      </c>
      <c r="C441" s="105">
        <v>440.48590000000002</v>
      </c>
      <c r="D441" s="105">
        <v>341.2765</v>
      </c>
      <c r="E441" s="105">
        <v>341.2765</v>
      </c>
      <c r="F441" s="99"/>
      <c r="G441" s="100"/>
      <c r="H441" s="107"/>
      <c r="I441" s="108"/>
    </row>
    <row r="442" spans="1:11" ht="11.25" hidden="1" customHeight="1" x14ac:dyDescent="0.2">
      <c r="A442" s="103">
        <v>804</v>
      </c>
      <c r="B442" s="104" t="s">
        <v>179</v>
      </c>
      <c r="C442" s="105">
        <v>1747</v>
      </c>
      <c r="D442" s="105">
        <v>1222.9000000000001</v>
      </c>
      <c r="E442" s="106">
        <v>1222.9000000000001</v>
      </c>
      <c r="F442" s="99">
        <v>0</v>
      </c>
      <c r="G442" s="100"/>
      <c r="H442" s="107">
        <v>0</v>
      </c>
      <c r="I442" s="108"/>
    </row>
    <row r="443" spans="1:11" ht="11.25" hidden="1" customHeight="1" x14ac:dyDescent="0.2">
      <c r="A443" s="103" t="s">
        <v>49</v>
      </c>
      <c r="B443" s="104" t="s">
        <v>180</v>
      </c>
      <c r="C443" s="105">
        <v>2711.0790000000002</v>
      </c>
      <c r="D443" s="105">
        <v>2033.30925</v>
      </c>
      <c r="E443" s="106">
        <v>2033.30925</v>
      </c>
      <c r="F443" s="99"/>
      <c r="G443" s="100"/>
      <c r="H443" s="107"/>
      <c r="I443" s="108"/>
    </row>
    <row r="444" spans="1:11" ht="11.25" hidden="1" customHeight="1" x14ac:dyDescent="0.2">
      <c r="A444" s="103">
        <v>834</v>
      </c>
      <c r="B444" s="104" t="s">
        <v>181</v>
      </c>
      <c r="C444" s="105">
        <v>13521.8</v>
      </c>
      <c r="D444" s="105">
        <v>8428.8402000000006</v>
      </c>
      <c r="E444" s="106">
        <v>8428.8402000000006</v>
      </c>
      <c r="F444" s="99"/>
      <c r="G444" s="100"/>
      <c r="H444" s="107"/>
      <c r="I444" s="108"/>
    </row>
    <row r="445" spans="1:11" ht="11.25" hidden="1" customHeight="1" x14ac:dyDescent="0.2">
      <c r="A445" s="103">
        <v>834</v>
      </c>
      <c r="B445" s="104" t="s">
        <v>182</v>
      </c>
      <c r="C445" s="105">
        <v>136.58384000000001</v>
      </c>
      <c r="D445" s="105">
        <v>85.139799999999994</v>
      </c>
      <c r="E445" s="106">
        <v>85.139799999999994</v>
      </c>
      <c r="F445" s="99"/>
      <c r="G445" s="100"/>
      <c r="H445" s="107"/>
      <c r="I445" s="108"/>
    </row>
    <row r="446" spans="1:11" ht="11.25" hidden="1" customHeight="1" x14ac:dyDescent="0.2">
      <c r="A446" s="103" t="s">
        <v>50</v>
      </c>
      <c r="B446" s="104" t="s">
        <v>183</v>
      </c>
      <c r="C446" s="105">
        <v>35230</v>
      </c>
      <c r="D446" s="105">
        <v>25239.78052</v>
      </c>
      <c r="E446" s="106">
        <v>25239.78052</v>
      </c>
      <c r="F446" s="99"/>
      <c r="G446" s="100"/>
      <c r="H446" s="107"/>
      <c r="I446" s="108"/>
    </row>
    <row r="447" spans="1:11" ht="12" hidden="1" customHeight="1" thickBot="1" x14ac:dyDescent="0.25">
      <c r="A447" s="109">
        <v>837</v>
      </c>
      <c r="B447" s="110" t="s">
        <v>184</v>
      </c>
      <c r="C447" s="111">
        <v>1000</v>
      </c>
      <c r="D447" s="111">
        <v>800</v>
      </c>
      <c r="E447" s="112">
        <v>800</v>
      </c>
      <c r="F447" s="99"/>
      <c r="G447" s="100"/>
      <c r="H447" s="113"/>
      <c r="I447" s="122"/>
    </row>
    <row r="448" spans="1:11" ht="11.25" hidden="1" customHeight="1" x14ac:dyDescent="0.2">
      <c r="A448" s="123"/>
      <c r="B448" s="6"/>
      <c r="C448" s="124"/>
      <c r="D448" s="124"/>
      <c r="E448" s="124"/>
      <c r="F448" s="8"/>
      <c r="G448" s="8"/>
      <c r="H448" s="9"/>
      <c r="I448" s="108"/>
    </row>
    <row r="449" spans="1:9" ht="11.25" hidden="1" customHeight="1" x14ac:dyDescent="0.2">
      <c r="A449" s="5"/>
      <c r="B449" s="6"/>
      <c r="F449" s="8"/>
      <c r="G449" s="8"/>
      <c r="H449" s="9"/>
      <c r="I449" s="108"/>
    </row>
    <row r="450" spans="1:9" ht="21" hidden="1" customHeight="1" x14ac:dyDescent="0.15">
      <c r="A450" s="95"/>
      <c r="B450" s="121" t="s">
        <v>78</v>
      </c>
      <c r="C450" s="125">
        <f t="shared" ref="C450:E459" si="103">C438-C423</f>
        <v>962.54379000002518</v>
      </c>
      <c r="D450" s="125">
        <f t="shared" si="103"/>
        <v>-130382.02330999999</v>
      </c>
      <c r="E450" s="126">
        <f t="shared" si="103"/>
        <v>-132771.78797999999</v>
      </c>
      <c r="F450" s="99"/>
      <c r="G450" s="100"/>
      <c r="H450" s="127">
        <f>H438-H423</f>
        <v>-354725.74182</v>
      </c>
      <c r="I450" s="108"/>
    </row>
    <row r="451" spans="1:9" ht="11.25" hidden="1" customHeight="1" x14ac:dyDescent="0.2">
      <c r="A451" s="103">
        <v>820</v>
      </c>
      <c r="B451" s="104" t="s">
        <v>176</v>
      </c>
      <c r="C451" s="128">
        <f t="shared" si="103"/>
        <v>0</v>
      </c>
      <c r="D451" s="128">
        <f t="shared" si="103"/>
        <v>0</v>
      </c>
      <c r="E451" s="129">
        <f t="shared" si="103"/>
        <v>0</v>
      </c>
      <c r="F451" s="99"/>
      <c r="G451" s="100"/>
      <c r="H451" s="130">
        <f t="shared" ref="H451:H459" si="104">H439-H424</f>
        <v>0</v>
      </c>
      <c r="I451" s="108"/>
    </row>
    <row r="452" spans="1:9" ht="11.25" hidden="1" customHeight="1" x14ac:dyDescent="0.2">
      <c r="A452" s="103">
        <v>820</v>
      </c>
      <c r="B452" s="104" t="s">
        <v>177</v>
      </c>
      <c r="C452" s="128">
        <f t="shared" si="103"/>
        <v>863.33438999997452</v>
      </c>
      <c r="D452" s="128">
        <f t="shared" si="103"/>
        <v>-113845.53024000002</v>
      </c>
      <c r="E452" s="129">
        <f t="shared" si="103"/>
        <v>-116235.29491000003</v>
      </c>
      <c r="F452" s="99"/>
      <c r="G452" s="100"/>
      <c r="H452" s="130">
        <f t="shared" si="104"/>
        <v>-300037.73248000001</v>
      </c>
      <c r="I452" s="108"/>
    </row>
    <row r="453" spans="1:9" ht="11.25" hidden="1" customHeight="1" x14ac:dyDescent="0.2">
      <c r="A453" s="103">
        <v>858</v>
      </c>
      <c r="B453" s="104" t="s">
        <v>178</v>
      </c>
      <c r="C453" s="128">
        <f t="shared" si="103"/>
        <v>99.209400000000016</v>
      </c>
      <c r="D453" s="128">
        <f t="shared" si="103"/>
        <v>0</v>
      </c>
      <c r="E453" s="129">
        <f t="shared" si="103"/>
        <v>0</v>
      </c>
      <c r="F453" s="99"/>
      <c r="G453" s="100"/>
      <c r="H453" s="130">
        <f t="shared" si="104"/>
        <v>-341.2765</v>
      </c>
      <c r="I453" s="108"/>
    </row>
    <row r="454" spans="1:9" ht="11.25" hidden="1" customHeight="1" x14ac:dyDescent="0.2">
      <c r="A454" s="103">
        <v>804</v>
      </c>
      <c r="B454" s="104" t="s">
        <v>179</v>
      </c>
      <c r="C454" s="128">
        <f t="shared" si="103"/>
        <v>0</v>
      </c>
      <c r="D454" s="128">
        <f t="shared" si="103"/>
        <v>-524.09999999999991</v>
      </c>
      <c r="E454" s="129">
        <f t="shared" si="103"/>
        <v>-524.09999999999991</v>
      </c>
      <c r="F454" s="99"/>
      <c r="G454" s="100"/>
      <c r="H454" s="130">
        <f t="shared" si="104"/>
        <v>-1747</v>
      </c>
      <c r="I454" s="108"/>
    </row>
    <row r="455" spans="1:9" ht="11.25" hidden="1" customHeight="1" x14ac:dyDescent="0.2">
      <c r="A455" s="103" t="s">
        <v>49</v>
      </c>
      <c r="B455" s="104" t="s">
        <v>180</v>
      </c>
      <c r="C455" s="128">
        <f t="shared" si="103"/>
        <v>0</v>
      </c>
      <c r="D455" s="128">
        <f t="shared" si="103"/>
        <v>-677.76975000000016</v>
      </c>
      <c r="E455" s="129">
        <f t="shared" si="103"/>
        <v>-677.76975000000016</v>
      </c>
      <c r="F455" s="99"/>
      <c r="G455" s="100"/>
      <c r="H455" s="130">
        <f t="shared" si="104"/>
        <v>-2711.0790000000002</v>
      </c>
      <c r="I455" s="108"/>
    </row>
    <row r="456" spans="1:9" ht="11.25" hidden="1" customHeight="1" x14ac:dyDescent="0.2">
      <c r="A456" s="103">
        <v>834</v>
      </c>
      <c r="B456" s="104" t="s">
        <v>181</v>
      </c>
      <c r="C456" s="128">
        <f t="shared" si="103"/>
        <v>0</v>
      </c>
      <c r="D456" s="128">
        <f t="shared" si="103"/>
        <v>-5092.9597999999987</v>
      </c>
      <c r="E456" s="129">
        <f t="shared" si="103"/>
        <v>-5092.9597999999987</v>
      </c>
      <c r="F456" s="99"/>
      <c r="G456" s="100"/>
      <c r="H456" s="130">
        <f t="shared" si="104"/>
        <v>-13521.8</v>
      </c>
      <c r="I456" s="108"/>
    </row>
    <row r="457" spans="1:9" ht="11.25" hidden="1" customHeight="1" x14ac:dyDescent="0.2">
      <c r="A457" s="103">
        <v>834</v>
      </c>
      <c r="B457" s="104" t="s">
        <v>182</v>
      </c>
      <c r="C457" s="128">
        <f t="shared" si="103"/>
        <v>0</v>
      </c>
      <c r="D457" s="128">
        <f t="shared" si="103"/>
        <v>-51.444040000000015</v>
      </c>
      <c r="E457" s="129">
        <f t="shared" si="103"/>
        <v>-51.444040000000015</v>
      </c>
      <c r="F457" s="99"/>
      <c r="G457" s="100"/>
      <c r="H457" s="130">
        <f t="shared" si="104"/>
        <v>-136.85383999999999</v>
      </c>
      <c r="I457" s="108"/>
    </row>
    <row r="458" spans="1:9" ht="11.25" hidden="1" customHeight="1" x14ac:dyDescent="0.2">
      <c r="A458" s="103" t="s">
        <v>50</v>
      </c>
      <c r="B458" s="104" t="s">
        <v>183</v>
      </c>
      <c r="C458" s="128">
        <f t="shared" si="103"/>
        <v>0</v>
      </c>
      <c r="D458" s="128">
        <f t="shared" si="103"/>
        <v>-9990.2194799999997</v>
      </c>
      <c r="E458" s="129">
        <f t="shared" si="103"/>
        <v>-9990.2194799999997</v>
      </c>
      <c r="F458" s="99"/>
      <c r="G458" s="100"/>
      <c r="H458" s="130">
        <f t="shared" si="104"/>
        <v>-35230</v>
      </c>
      <c r="I458" s="108"/>
    </row>
    <row r="459" spans="1:9" ht="12" hidden="1" customHeight="1" thickBot="1" x14ac:dyDescent="0.25">
      <c r="A459" s="109">
        <v>837</v>
      </c>
      <c r="B459" s="110" t="s">
        <v>184</v>
      </c>
      <c r="C459" s="131">
        <f t="shared" si="103"/>
        <v>0</v>
      </c>
      <c r="D459" s="131">
        <f t="shared" si="103"/>
        <v>-200</v>
      </c>
      <c r="E459" s="132">
        <f t="shared" si="103"/>
        <v>-200</v>
      </c>
      <c r="F459" s="99"/>
      <c r="G459" s="100"/>
      <c r="H459" s="133">
        <f t="shared" si="104"/>
        <v>-1000</v>
      </c>
      <c r="I459" s="108"/>
    </row>
    <row r="460" spans="1:9" ht="11.25" hidden="1" customHeight="1" x14ac:dyDescent="0.2">
      <c r="A460" s="5"/>
      <c r="B460" s="6"/>
      <c r="C460" s="120"/>
      <c r="D460" s="120"/>
      <c r="E460" s="120"/>
      <c r="F460" s="8"/>
      <c r="G460" s="8"/>
      <c r="H460" s="9"/>
      <c r="I460" s="108"/>
    </row>
    <row r="461" spans="1:9" ht="11.25" hidden="1" customHeight="1" x14ac:dyDescent="0.2">
      <c r="A461" s="5"/>
      <c r="B461" s="6"/>
      <c r="F461" s="8"/>
      <c r="G461" s="8"/>
      <c r="H461" s="9"/>
      <c r="I461" s="108"/>
    </row>
    <row r="462" spans="1:9" hidden="1" x14ac:dyDescent="0.2">
      <c r="A462" s="5"/>
      <c r="B462" s="6"/>
      <c r="F462" s="8"/>
      <c r="G462" s="8"/>
      <c r="H462" s="9"/>
      <c r="I462" s="108"/>
    </row>
    <row r="463" spans="1:9" hidden="1" x14ac:dyDescent="0.2">
      <c r="A463" s="5"/>
      <c r="B463" s="6"/>
      <c r="F463" s="8"/>
      <c r="G463" s="8"/>
      <c r="H463" s="9"/>
      <c r="I463" s="108"/>
    </row>
  </sheetData>
  <mergeCells count="806">
    <mergeCell ref="A417:I417"/>
    <mergeCell ref="A418:I418"/>
    <mergeCell ref="A419:I419"/>
    <mergeCell ref="A420:I420"/>
    <mergeCell ref="A421:I421"/>
    <mergeCell ref="B379:I379"/>
    <mergeCell ref="A380:B380"/>
    <mergeCell ref="F380:F386"/>
    <mergeCell ref="G380:G386"/>
    <mergeCell ref="I380:I386"/>
    <mergeCell ref="B406:I406"/>
    <mergeCell ref="F407:F413"/>
    <mergeCell ref="G407:G413"/>
    <mergeCell ref="I407:I414"/>
    <mergeCell ref="A412:B412"/>
    <mergeCell ref="A407:B407"/>
    <mergeCell ref="A408:B408"/>
    <mergeCell ref="A409:B409"/>
    <mergeCell ref="F390:F396"/>
    <mergeCell ref="G390:G396"/>
    <mergeCell ref="I390:I396"/>
    <mergeCell ref="A386:B386"/>
    <mergeCell ref="A391:B391"/>
    <mergeCell ref="A384:B384"/>
    <mergeCell ref="A403:B403"/>
    <mergeCell ref="A404:B404"/>
    <mergeCell ref="A390:B390"/>
    <mergeCell ref="A381:B381"/>
    <mergeCell ref="B389:I389"/>
    <mergeCell ref="A416:I416"/>
    <mergeCell ref="B397:E397"/>
    <mergeCell ref="B398:I398"/>
    <mergeCell ref="F399:F405"/>
    <mergeCell ref="G399:G405"/>
    <mergeCell ref="I399:I405"/>
    <mergeCell ref="A405:B405"/>
    <mergeCell ref="A399:B399"/>
    <mergeCell ref="A400:B400"/>
    <mergeCell ref="A401:B401"/>
    <mergeCell ref="A402:B402"/>
    <mergeCell ref="A413:B413"/>
    <mergeCell ref="B414:E414"/>
    <mergeCell ref="B387:E387"/>
    <mergeCell ref="A393:B393"/>
    <mergeCell ref="A394:B394"/>
    <mergeCell ref="A395:B395"/>
    <mergeCell ref="A396:B396"/>
    <mergeCell ref="CC376:CD376"/>
    <mergeCell ref="U377:V377"/>
    <mergeCell ref="AE377:AF377"/>
    <mergeCell ref="AO377:AP377"/>
    <mergeCell ref="AY377:AZ377"/>
    <mergeCell ref="BI377:BJ377"/>
    <mergeCell ref="BS377:BT377"/>
    <mergeCell ref="CC377:CD377"/>
    <mergeCell ref="U378:V378"/>
    <mergeCell ref="AE378:AF378"/>
    <mergeCell ref="AO378:AP378"/>
    <mergeCell ref="AY378:AZ378"/>
    <mergeCell ref="BI378:BJ378"/>
    <mergeCell ref="BS378:BT378"/>
    <mergeCell ref="CC378:CD378"/>
    <mergeCell ref="CB372:CB378"/>
    <mergeCell ref="CC372:CD372"/>
    <mergeCell ref="U373:V373"/>
    <mergeCell ref="CC374:CD374"/>
    <mergeCell ref="BP372:BP378"/>
    <mergeCell ref="BQ372:BQ378"/>
    <mergeCell ref="BR372:BR378"/>
    <mergeCell ref="BS372:BT372"/>
    <mergeCell ref="BY372:BY378"/>
    <mergeCell ref="BZ372:BZ378"/>
    <mergeCell ref="CA372:CA378"/>
    <mergeCell ref="BS376:BT376"/>
    <mergeCell ref="AO376:AP376"/>
    <mergeCell ref="AY376:AZ376"/>
    <mergeCell ref="BI376:BJ376"/>
    <mergeCell ref="AV372:AV378"/>
    <mergeCell ref="AW372:AW378"/>
    <mergeCell ref="AX372:AX378"/>
    <mergeCell ref="AY372:AZ372"/>
    <mergeCell ref="BE372:BE378"/>
    <mergeCell ref="BF372:BF378"/>
    <mergeCell ref="BG372:BG378"/>
    <mergeCell ref="BH372:BH378"/>
    <mergeCell ref="BI372:BJ372"/>
    <mergeCell ref="AO373:AP373"/>
    <mergeCell ref="AY373:AZ373"/>
    <mergeCell ref="BI373:BJ373"/>
    <mergeCell ref="AO374:AP374"/>
    <mergeCell ref="AY374:AZ374"/>
    <mergeCell ref="BI374:BJ374"/>
    <mergeCell ref="V371:AD371"/>
    <mergeCell ref="AF371:AN371"/>
    <mergeCell ref="AP371:AX371"/>
    <mergeCell ref="AZ371:BH371"/>
    <mergeCell ref="BJ371:BR371"/>
    <mergeCell ref="BT371:CB371"/>
    <mergeCell ref="CD371:CH371"/>
    <mergeCell ref="U375:V375"/>
    <mergeCell ref="AE375:AF375"/>
    <mergeCell ref="AO375:AP375"/>
    <mergeCell ref="AY375:AZ375"/>
    <mergeCell ref="BI375:BJ375"/>
    <mergeCell ref="BS375:BT375"/>
    <mergeCell ref="CC375:CD375"/>
    <mergeCell ref="BO372:BO378"/>
    <mergeCell ref="AE373:AF373"/>
    <mergeCell ref="BS373:BT373"/>
    <mergeCell ref="CC373:CD373"/>
    <mergeCell ref="U374:V374"/>
    <mergeCell ref="AE374:AF374"/>
    <mergeCell ref="BS374:BT374"/>
    <mergeCell ref="AC372:AC378"/>
    <mergeCell ref="AD372:AD378"/>
    <mergeCell ref="AE372:AF372"/>
    <mergeCell ref="AB372:AB378"/>
    <mergeCell ref="AK372:AK378"/>
    <mergeCell ref="AL372:AL378"/>
    <mergeCell ref="AM372:AM378"/>
    <mergeCell ref="A372:B372"/>
    <mergeCell ref="F372:F378"/>
    <mergeCell ref="G372:G378"/>
    <mergeCell ref="I372:I378"/>
    <mergeCell ref="A374:B374"/>
    <mergeCell ref="A375:B375"/>
    <mergeCell ref="A376:B376"/>
    <mergeCell ref="A377:B377"/>
    <mergeCell ref="A378:B378"/>
    <mergeCell ref="U376:V376"/>
    <mergeCell ref="AE376:AF376"/>
    <mergeCell ref="BI339:BJ339"/>
    <mergeCell ref="AN372:AN378"/>
    <mergeCell ref="AO372:AP372"/>
    <mergeCell ref="AU372:AU378"/>
    <mergeCell ref="B344:I344"/>
    <mergeCell ref="A345:B345"/>
    <mergeCell ref="F345:F351"/>
    <mergeCell ref="G345:G351"/>
    <mergeCell ref="I345:I351"/>
    <mergeCell ref="A346:B346"/>
    <mergeCell ref="B352:E352"/>
    <mergeCell ref="B353:I353"/>
    <mergeCell ref="A354:B354"/>
    <mergeCell ref="F354:F360"/>
    <mergeCell ref="G354:G360"/>
    <mergeCell ref="I354:I360"/>
    <mergeCell ref="B361:E361"/>
    <mergeCell ref="I363:I369"/>
    <mergeCell ref="A373:B373"/>
    <mergeCell ref="A347:B347"/>
    <mergeCell ref="A348:B348"/>
    <mergeCell ref="A349:B349"/>
    <mergeCell ref="U372:V372"/>
    <mergeCell ref="AA372:AA378"/>
    <mergeCell ref="AE339:AF339"/>
    <mergeCell ref="AO339:AP339"/>
    <mergeCell ref="AY339:AZ339"/>
    <mergeCell ref="U338:V338"/>
    <mergeCell ref="BS343:BT343"/>
    <mergeCell ref="CC343:CD343"/>
    <mergeCell ref="BQ337:BQ343"/>
    <mergeCell ref="BR337:BR343"/>
    <mergeCell ref="BS337:BT337"/>
    <mergeCell ref="BY337:BY343"/>
    <mergeCell ref="BZ337:BZ343"/>
    <mergeCell ref="CA337:CA343"/>
    <mergeCell ref="CB337:CB343"/>
    <mergeCell ref="CC337:CD337"/>
    <mergeCell ref="BS338:BT338"/>
    <mergeCell ref="CC338:CD338"/>
    <mergeCell ref="BS341:BT341"/>
    <mergeCell ref="CC341:CD341"/>
    <mergeCell ref="BS342:BT342"/>
    <mergeCell ref="CC342:CD342"/>
    <mergeCell ref="BS339:BT339"/>
    <mergeCell ref="CC339:CD339"/>
    <mergeCell ref="BE337:BE343"/>
    <mergeCell ref="BF337:BF343"/>
    <mergeCell ref="BI340:BJ340"/>
    <mergeCell ref="BS340:BT340"/>
    <mergeCell ref="CC340:CD340"/>
    <mergeCell ref="AK337:AK343"/>
    <mergeCell ref="AL337:AL343"/>
    <mergeCell ref="AM337:AM343"/>
    <mergeCell ref="AN337:AN343"/>
    <mergeCell ref="AO337:AP337"/>
    <mergeCell ref="AU337:AU343"/>
    <mergeCell ref="AV337:AV343"/>
    <mergeCell ref="AW337:AW343"/>
    <mergeCell ref="AO343:AP343"/>
    <mergeCell ref="AY343:AZ343"/>
    <mergeCell ref="BG337:BG343"/>
    <mergeCell ref="BH337:BH343"/>
    <mergeCell ref="BI337:BJ337"/>
    <mergeCell ref="BO337:BO343"/>
    <mergeCell ref="BP337:BP343"/>
    <mergeCell ref="AO341:AP341"/>
    <mergeCell ref="AY341:AZ341"/>
    <mergeCell ref="BI341:BJ341"/>
    <mergeCell ref="BI343:BJ343"/>
    <mergeCell ref="BI338:BJ338"/>
    <mergeCell ref="BI342:BJ342"/>
    <mergeCell ref="AE338:AF338"/>
    <mergeCell ref="AO338:AP338"/>
    <mergeCell ref="AY338:AZ338"/>
    <mergeCell ref="U342:V342"/>
    <mergeCell ref="AE342:AF342"/>
    <mergeCell ref="AO342:AP342"/>
    <mergeCell ref="AY342:AZ342"/>
    <mergeCell ref="AX337:AX343"/>
    <mergeCell ref="AY337:AZ337"/>
    <mergeCell ref="U337:V337"/>
    <mergeCell ref="AA337:AA343"/>
    <mergeCell ref="AB337:AB343"/>
    <mergeCell ref="AC337:AC343"/>
    <mergeCell ref="AD337:AD343"/>
    <mergeCell ref="AE337:AF337"/>
    <mergeCell ref="U341:V341"/>
    <mergeCell ref="AE341:AF341"/>
    <mergeCell ref="U340:V340"/>
    <mergeCell ref="AE340:AF340"/>
    <mergeCell ref="AO340:AP340"/>
    <mergeCell ref="AY340:AZ340"/>
    <mergeCell ref="U343:V343"/>
    <mergeCell ref="AE343:AF343"/>
    <mergeCell ref="U339:V339"/>
    <mergeCell ref="BY321:BY327"/>
    <mergeCell ref="BZ321:BZ327"/>
    <mergeCell ref="CA321:CA327"/>
    <mergeCell ref="CB321:CB327"/>
    <mergeCell ref="CC321:CD321"/>
    <mergeCell ref="U322:V322"/>
    <mergeCell ref="AE322:AF322"/>
    <mergeCell ref="AO322:AP322"/>
    <mergeCell ref="AY322:AZ322"/>
    <mergeCell ref="BI322:BJ322"/>
    <mergeCell ref="BS322:BT322"/>
    <mergeCell ref="CC322:CD322"/>
    <mergeCell ref="U324:V324"/>
    <mergeCell ref="AE324:AF324"/>
    <mergeCell ref="AO324:AP324"/>
    <mergeCell ref="AY324:AZ324"/>
    <mergeCell ref="BI324:BJ324"/>
    <mergeCell ref="BS324:BT324"/>
    <mergeCell ref="BI321:BJ321"/>
    <mergeCell ref="BO321:BO327"/>
    <mergeCell ref="BI327:BJ327"/>
    <mergeCell ref="BS327:BT327"/>
    <mergeCell ref="CC327:CD327"/>
    <mergeCell ref="BR321:BR327"/>
    <mergeCell ref="BI323:BJ323"/>
    <mergeCell ref="BS323:BT323"/>
    <mergeCell ref="CC323:CD323"/>
    <mergeCell ref="V336:AD336"/>
    <mergeCell ref="AF336:AN336"/>
    <mergeCell ref="A334:B334"/>
    <mergeCell ref="U327:V327"/>
    <mergeCell ref="AE327:AF327"/>
    <mergeCell ref="AO327:AP327"/>
    <mergeCell ref="AY327:AZ327"/>
    <mergeCell ref="B328:I328"/>
    <mergeCell ref="AP336:AX336"/>
    <mergeCell ref="AZ336:BH336"/>
    <mergeCell ref="AX321:AX327"/>
    <mergeCell ref="AY321:AZ321"/>
    <mergeCell ref="BE321:BE327"/>
    <mergeCell ref="BF321:BF327"/>
    <mergeCell ref="BG321:BG327"/>
    <mergeCell ref="BH321:BH327"/>
    <mergeCell ref="U323:V323"/>
    <mergeCell ref="AE323:AF323"/>
    <mergeCell ref="A330:B330"/>
    <mergeCell ref="A332:B332"/>
    <mergeCell ref="A333:B333"/>
    <mergeCell ref="AV321:AV327"/>
    <mergeCell ref="AW321:AW327"/>
    <mergeCell ref="AO323:AP323"/>
    <mergeCell ref="BJ336:BR336"/>
    <mergeCell ref="BT336:CB336"/>
    <mergeCell ref="CD336:CH336"/>
    <mergeCell ref="CC324:CD324"/>
    <mergeCell ref="U325:V325"/>
    <mergeCell ref="AE325:AF325"/>
    <mergeCell ref="AO325:AP325"/>
    <mergeCell ref="AY325:AZ325"/>
    <mergeCell ref="BI325:BJ325"/>
    <mergeCell ref="BS325:BT325"/>
    <mergeCell ref="CC325:CD325"/>
    <mergeCell ref="U326:V326"/>
    <mergeCell ref="AE326:AF326"/>
    <mergeCell ref="AO326:AP326"/>
    <mergeCell ref="AY326:AZ326"/>
    <mergeCell ref="BI326:BJ326"/>
    <mergeCell ref="BS326:BT326"/>
    <mergeCell ref="CC326:CD326"/>
    <mergeCell ref="BP321:BP327"/>
    <mergeCell ref="BQ321:BQ327"/>
    <mergeCell ref="AY323:AZ323"/>
    <mergeCell ref="AP320:AX320"/>
    <mergeCell ref="AZ320:BH320"/>
    <mergeCell ref="BJ320:BR320"/>
    <mergeCell ref="BT320:CB320"/>
    <mergeCell ref="CD320:CH320"/>
    <mergeCell ref="A321:B321"/>
    <mergeCell ref="F321:F327"/>
    <mergeCell ref="G321:G327"/>
    <mergeCell ref="I321:I327"/>
    <mergeCell ref="U321:V321"/>
    <mergeCell ref="AA321:AA327"/>
    <mergeCell ref="AB321:AB327"/>
    <mergeCell ref="AC321:AC327"/>
    <mergeCell ref="AD321:AD327"/>
    <mergeCell ref="B320:I320"/>
    <mergeCell ref="V320:AD320"/>
    <mergeCell ref="AE321:AF321"/>
    <mergeCell ref="BS321:BT321"/>
    <mergeCell ref="AK321:AK327"/>
    <mergeCell ref="AL321:AL327"/>
    <mergeCell ref="AM321:AM327"/>
    <mergeCell ref="AN321:AN327"/>
    <mergeCell ref="AO321:AP321"/>
    <mergeCell ref="AU321:AU327"/>
    <mergeCell ref="I289:I295"/>
    <mergeCell ref="A295:B295"/>
    <mergeCell ref="A289:B289"/>
    <mergeCell ref="A282:B282"/>
    <mergeCell ref="A283:B283"/>
    <mergeCell ref="A284:B284"/>
    <mergeCell ref="A285:B285"/>
    <mergeCell ref="AF320:AN320"/>
    <mergeCell ref="B312:I312"/>
    <mergeCell ref="A313:B313"/>
    <mergeCell ref="F313:F319"/>
    <mergeCell ref="G313:G319"/>
    <mergeCell ref="I313:I319"/>
    <mergeCell ref="A307:B307"/>
    <mergeCell ref="A308:B308"/>
    <mergeCell ref="A309:B309"/>
    <mergeCell ref="A311:B311"/>
    <mergeCell ref="A316:B316"/>
    <mergeCell ref="A290:B290"/>
    <mergeCell ref="I305:I311"/>
    <mergeCell ref="A306:B306"/>
    <mergeCell ref="B109:E109"/>
    <mergeCell ref="A108:B108"/>
    <mergeCell ref="A107:B107"/>
    <mergeCell ref="G187:G193"/>
    <mergeCell ref="I187:I193"/>
    <mergeCell ref="B127:I127"/>
    <mergeCell ref="A128:B128"/>
    <mergeCell ref="F128:F134"/>
    <mergeCell ref="G128:G134"/>
    <mergeCell ref="I128:I134"/>
    <mergeCell ref="B135:E135"/>
    <mergeCell ref="B136:E136"/>
    <mergeCell ref="B137:I137"/>
    <mergeCell ref="F138:F144"/>
    <mergeCell ref="G138:G144"/>
    <mergeCell ref="I138:I144"/>
    <mergeCell ref="A144:B144"/>
    <mergeCell ref="B153:E153"/>
    <mergeCell ref="B154:I154"/>
    <mergeCell ref="A165:B165"/>
    <mergeCell ref="A166:B166"/>
    <mergeCell ref="A192:B192"/>
    <mergeCell ref="A193:B193"/>
    <mergeCell ref="F155:F161"/>
    <mergeCell ref="B110:E110"/>
    <mergeCell ref="B119:I119"/>
    <mergeCell ref="A120:B120"/>
    <mergeCell ref="F120:F126"/>
    <mergeCell ref="G120:G126"/>
    <mergeCell ref="I120:I126"/>
    <mergeCell ref="A51:B51"/>
    <mergeCell ref="F51:F57"/>
    <mergeCell ref="G51:G57"/>
    <mergeCell ref="I51:I57"/>
    <mergeCell ref="B58:E58"/>
    <mergeCell ref="B77:I77"/>
    <mergeCell ref="A78:B78"/>
    <mergeCell ref="F78:F84"/>
    <mergeCell ref="G78:G84"/>
    <mergeCell ref="I78:I84"/>
    <mergeCell ref="B85:I85"/>
    <mergeCell ref="A86:B86"/>
    <mergeCell ref="A95:B95"/>
    <mergeCell ref="B101:I101"/>
    <mergeCell ref="F102:F108"/>
    <mergeCell ref="G102:G108"/>
    <mergeCell ref="I102:I108"/>
    <mergeCell ref="A103:B103"/>
    <mergeCell ref="A6:A8"/>
    <mergeCell ref="B6:B8"/>
    <mergeCell ref="C6:E7"/>
    <mergeCell ref="F6:F8"/>
    <mergeCell ref="G6:G8"/>
    <mergeCell ref="H6:H8"/>
    <mergeCell ref="I6:I8"/>
    <mergeCell ref="F86:F92"/>
    <mergeCell ref="G86:G92"/>
    <mergeCell ref="I86:I92"/>
    <mergeCell ref="A87:B87"/>
    <mergeCell ref="B26:I26"/>
    <mergeCell ref="A27:B27"/>
    <mergeCell ref="F27:F33"/>
    <mergeCell ref="G27:G33"/>
    <mergeCell ref="I27:I33"/>
    <mergeCell ref="B34:I34"/>
    <mergeCell ref="A35:B35"/>
    <mergeCell ref="F35:F41"/>
    <mergeCell ref="G35:G41"/>
    <mergeCell ref="I35:I41"/>
    <mergeCell ref="B42:I42"/>
    <mergeCell ref="A43:B43"/>
    <mergeCell ref="F43:F49"/>
    <mergeCell ref="A10:I10"/>
    <mergeCell ref="A11:B11"/>
    <mergeCell ref="F11:F17"/>
    <mergeCell ref="G11:G17"/>
    <mergeCell ref="I11:I17"/>
    <mergeCell ref="B18:I18"/>
    <mergeCell ref="B253:I253"/>
    <mergeCell ref="B236:I236"/>
    <mergeCell ref="A237:B237"/>
    <mergeCell ref="F237:F243"/>
    <mergeCell ref="A229:B229"/>
    <mergeCell ref="F229:F235"/>
    <mergeCell ref="A230:B230"/>
    <mergeCell ref="A235:B235"/>
    <mergeCell ref="G163:G169"/>
    <mergeCell ref="A164:B164"/>
    <mergeCell ref="A175:B175"/>
    <mergeCell ref="A176:B176"/>
    <mergeCell ref="F171:F177"/>
    <mergeCell ref="A205:B205"/>
    <mergeCell ref="A114:B114"/>
    <mergeCell ref="A115:B115"/>
    <mergeCell ref="G43:G49"/>
    <mergeCell ref="I43:I49"/>
    <mergeCell ref="A340:B340"/>
    <mergeCell ref="A254:B254"/>
    <mergeCell ref="F254:F260"/>
    <mergeCell ref="G254:G260"/>
    <mergeCell ref="I254:I260"/>
    <mergeCell ref="A255:B255"/>
    <mergeCell ref="A256:B256"/>
    <mergeCell ref="A257:B257"/>
    <mergeCell ref="A258:B258"/>
    <mergeCell ref="A259:B259"/>
    <mergeCell ref="A260:B260"/>
    <mergeCell ref="B296:I296"/>
    <mergeCell ref="F297:F303"/>
    <mergeCell ref="G297:G303"/>
    <mergeCell ref="I297:I303"/>
    <mergeCell ref="A303:B303"/>
    <mergeCell ref="B261:E261"/>
    <mergeCell ref="B262:I262"/>
    <mergeCell ref="F263:F269"/>
    <mergeCell ref="G263:G269"/>
    <mergeCell ref="I263:I269"/>
    <mergeCell ref="A266:B266"/>
    <mergeCell ref="A267:B267"/>
    <mergeCell ref="G289:G295"/>
    <mergeCell ref="A161:B161"/>
    <mergeCell ref="B178:I178"/>
    <mergeCell ref="A179:B179"/>
    <mergeCell ref="F179:F185"/>
    <mergeCell ref="G179:G185"/>
    <mergeCell ref="I179:I185"/>
    <mergeCell ref="A338:B338"/>
    <mergeCell ref="A335:B335"/>
    <mergeCell ref="A310:B310"/>
    <mergeCell ref="A297:B297"/>
    <mergeCell ref="A298:B298"/>
    <mergeCell ref="A299:B299"/>
    <mergeCell ref="A300:B300"/>
    <mergeCell ref="A301:B301"/>
    <mergeCell ref="A302:B302"/>
    <mergeCell ref="B304:I304"/>
    <mergeCell ref="A329:B329"/>
    <mergeCell ref="F329:F335"/>
    <mergeCell ref="G329:G335"/>
    <mergeCell ref="I329:I335"/>
    <mergeCell ref="B336:I336"/>
    <mergeCell ref="A337:B337"/>
    <mergeCell ref="F337:F343"/>
    <mergeCell ref="A339:B339"/>
    <mergeCell ref="A281:B281"/>
    <mergeCell ref="A325:B325"/>
    <mergeCell ref="A326:B326"/>
    <mergeCell ref="A327:B327"/>
    <mergeCell ref="A314:B314"/>
    <mergeCell ref="A315:B315"/>
    <mergeCell ref="G146:G152"/>
    <mergeCell ref="A218:B218"/>
    <mergeCell ref="A190:B190"/>
    <mergeCell ref="B195:I195"/>
    <mergeCell ref="A196:B196"/>
    <mergeCell ref="A163:B163"/>
    <mergeCell ref="F163:F169"/>
    <mergeCell ref="A180:B180"/>
    <mergeCell ref="I163:I169"/>
    <mergeCell ref="A172:B172"/>
    <mergeCell ref="A198:B198"/>
    <mergeCell ref="B212:I212"/>
    <mergeCell ref="F213:F219"/>
    <mergeCell ref="G213:G219"/>
    <mergeCell ref="I213:I219"/>
    <mergeCell ref="A219:B219"/>
    <mergeCell ref="G155:G161"/>
    <mergeCell ref="I155:I161"/>
    <mergeCell ref="I112:I118"/>
    <mergeCell ref="A240:B240"/>
    <mergeCell ref="A241:B241"/>
    <mergeCell ref="A242:B242"/>
    <mergeCell ref="A274:B274"/>
    <mergeCell ref="A227:B227"/>
    <mergeCell ref="A273:B273"/>
    <mergeCell ref="A216:B216"/>
    <mergeCell ref="A250:B250"/>
    <mergeCell ref="A251:B251"/>
    <mergeCell ref="A215:B215"/>
    <mergeCell ref="F112:F118"/>
    <mergeCell ref="A183:B183"/>
    <mergeCell ref="A129:B129"/>
    <mergeCell ref="A126:B126"/>
    <mergeCell ref="A118:B118"/>
    <mergeCell ref="A112:B112"/>
    <mergeCell ref="A199:B199"/>
    <mergeCell ref="F196:F202"/>
    <mergeCell ref="G196:G202"/>
    <mergeCell ref="A197:B197"/>
    <mergeCell ref="A214:B214"/>
    <mergeCell ref="A226:B226"/>
    <mergeCell ref="A247:B247"/>
    <mergeCell ref="A122:B122"/>
    <mergeCell ref="A146:B146"/>
    <mergeCell ref="A133:B133"/>
    <mergeCell ref="A134:B134"/>
    <mergeCell ref="F70:F76"/>
    <mergeCell ref="G70:G76"/>
    <mergeCell ref="A98:B98"/>
    <mergeCell ref="A89:B89"/>
    <mergeCell ref="A106:B106"/>
    <mergeCell ref="A104:B104"/>
    <mergeCell ref="A102:B102"/>
    <mergeCell ref="A90:B90"/>
    <mergeCell ref="A100:B100"/>
    <mergeCell ref="A96:B96"/>
    <mergeCell ref="A105:B105"/>
    <mergeCell ref="A94:B94"/>
    <mergeCell ref="A99:B99"/>
    <mergeCell ref="A97:B97"/>
    <mergeCell ref="B93:I93"/>
    <mergeCell ref="F94:F100"/>
    <mergeCell ref="G94:G100"/>
    <mergeCell ref="I94:I100"/>
    <mergeCell ref="A84:B84"/>
    <mergeCell ref="A88:B88"/>
    <mergeCell ref="A15:B15"/>
    <mergeCell ref="A37:B37"/>
    <mergeCell ref="A38:B38"/>
    <mergeCell ref="A39:B39"/>
    <mergeCell ref="A92:B92"/>
    <mergeCell ref="B68:E68"/>
    <mergeCell ref="A70:B70"/>
    <mergeCell ref="B69:I69"/>
    <mergeCell ref="A72:B72"/>
    <mergeCell ref="A71:B71"/>
    <mergeCell ref="A75:B75"/>
    <mergeCell ref="A81:B81"/>
    <mergeCell ref="A82:B82"/>
    <mergeCell ref="A74:B74"/>
    <mergeCell ref="A80:B80"/>
    <mergeCell ref="A91:B91"/>
    <mergeCell ref="A67:B67"/>
    <mergeCell ref="A52:B52"/>
    <mergeCell ref="A53:B53"/>
    <mergeCell ref="A54:B54"/>
    <mergeCell ref="A55:B55"/>
    <mergeCell ref="F19:F25"/>
    <mergeCell ref="G19:G25"/>
    <mergeCell ref="I19:I25"/>
    <mergeCell ref="A46:B46"/>
    <mergeCell ref="A20:B20"/>
    <mergeCell ref="A16:B16"/>
    <mergeCell ref="A17:B17"/>
    <mergeCell ref="A41:B41"/>
    <mergeCell ref="A22:B22"/>
    <mergeCell ref="A23:B23"/>
    <mergeCell ref="A21:B21"/>
    <mergeCell ref="A19:B19"/>
    <mergeCell ref="A63:B63"/>
    <mergeCell ref="A73:B73"/>
    <mergeCell ref="A76:B76"/>
    <mergeCell ref="A57:B57"/>
    <mergeCell ref="B60:I60"/>
    <mergeCell ref="A62:B62"/>
    <mergeCell ref="B59:E59"/>
    <mergeCell ref="A83:B83"/>
    <mergeCell ref="I61:I67"/>
    <mergeCell ref="I70:I76"/>
    <mergeCell ref="A61:B61"/>
    <mergeCell ref="F61:F67"/>
    <mergeCell ref="G61:G67"/>
    <mergeCell ref="A66:B66"/>
    <mergeCell ref="A79:B79"/>
    <mergeCell ref="A64:B64"/>
    <mergeCell ref="A65:B65"/>
    <mergeCell ref="B111:I111"/>
    <mergeCell ref="A182:B182"/>
    <mergeCell ref="G112:G118"/>
    <mergeCell ref="A113:B113"/>
    <mergeCell ref="A156:B156"/>
    <mergeCell ref="F146:F152"/>
    <mergeCell ref="A189:B189"/>
    <mergeCell ref="A157:B157"/>
    <mergeCell ref="A116:B116"/>
    <mergeCell ref="A167:B167"/>
    <mergeCell ref="A168:B168"/>
    <mergeCell ref="A177:B177"/>
    <mergeCell ref="A169:B169"/>
    <mergeCell ref="A173:B173"/>
    <mergeCell ref="A174:B174"/>
    <mergeCell ref="G171:G177"/>
    <mergeCell ref="A188:B188"/>
    <mergeCell ref="I146:I152"/>
    <mergeCell ref="A147:B147"/>
    <mergeCell ref="A148:B148"/>
    <mergeCell ref="A149:B149"/>
    <mergeCell ref="A150:B150"/>
    <mergeCell ref="B145:I145"/>
    <mergeCell ref="A132:B132"/>
    <mergeCell ref="A2:I2"/>
    <mergeCell ref="A5:I5"/>
    <mergeCell ref="A4:I4"/>
    <mergeCell ref="A3:I3"/>
    <mergeCell ref="A47:B47"/>
    <mergeCell ref="A48:B48"/>
    <mergeCell ref="A49:B49"/>
    <mergeCell ref="A56:B56"/>
    <mergeCell ref="A33:B33"/>
    <mergeCell ref="A45:B45"/>
    <mergeCell ref="A30:B30"/>
    <mergeCell ref="A31:B31"/>
    <mergeCell ref="A32:B32"/>
    <mergeCell ref="A24:B24"/>
    <mergeCell ref="A25:B25"/>
    <mergeCell ref="A28:B28"/>
    <mergeCell ref="B50:I50"/>
    <mergeCell ref="A12:B12"/>
    <mergeCell ref="A13:B13"/>
    <mergeCell ref="A14:B14"/>
    <mergeCell ref="A29:B29"/>
    <mergeCell ref="A40:B40"/>
    <mergeCell ref="A36:B36"/>
    <mergeCell ref="A44:B44"/>
    <mergeCell ref="A160:B160"/>
    <mergeCell ref="B170:I170"/>
    <mergeCell ref="A171:B171"/>
    <mergeCell ref="A117:B117"/>
    <mergeCell ref="A181:B181"/>
    <mergeCell ref="A158:B158"/>
    <mergeCell ref="A159:B159"/>
    <mergeCell ref="B162:I162"/>
    <mergeCell ref="A155:B155"/>
    <mergeCell ref="A151:B151"/>
    <mergeCell ref="A138:B138"/>
    <mergeCell ref="A139:B139"/>
    <mergeCell ref="A140:B140"/>
    <mergeCell ref="A141:B141"/>
    <mergeCell ref="A142:B142"/>
    <mergeCell ref="A143:B143"/>
    <mergeCell ref="I171:I177"/>
    <mergeCell ref="A125:B125"/>
    <mergeCell ref="A152:B152"/>
    <mergeCell ref="A130:B130"/>
    <mergeCell ref="A131:B131"/>
    <mergeCell ref="A121:B121"/>
    <mergeCell ref="A123:B123"/>
    <mergeCell ref="A124:B124"/>
    <mergeCell ref="A268:B268"/>
    <mergeCell ref="B245:I245"/>
    <mergeCell ref="A246:B246"/>
    <mergeCell ref="F246:F252"/>
    <mergeCell ref="G246:G252"/>
    <mergeCell ref="A279:B279"/>
    <mergeCell ref="A275:B275"/>
    <mergeCell ref="B271:E271"/>
    <mergeCell ref="B272:I272"/>
    <mergeCell ref="F273:F279"/>
    <mergeCell ref="G273:G279"/>
    <mergeCell ref="I273:I279"/>
    <mergeCell ref="A278:B278"/>
    <mergeCell ref="I246:I252"/>
    <mergeCell ref="A276:B276"/>
    <mergeCell ref="A277:B277"/>
    <mergeCell ref="A248:B248"/>
    <mergeCell ref="A249:B249"/>
    <mergeCell ref="A269:B269"/>
    <mergeCell ref="B270:E270"/>
    <mergeCell ref="B280:I280"/>
    <mergeCell ref="F281:F287"/>
    <mergeCell ref="G281:G287"/>
    <mergeCell ref="I281:I287"/>
    <mergeCell ref="A286:B286"/>
    <mergeCell ref="A287:B287"/>
    <mergeCell ref="B288:I288"/>
    <mergeCell ref="F289:F295"/>
    <mergeCell ref="A392:B392"/>
    <mergeCell ref="A359:B359"/>
    <mergeCell ref="A360:B360"/>
    <mergeCell ref="A355:B355"/>
    <mergeCell ref="A356:B356"/>
    <mergeCell ref="A350:B350"/>
    <mergeCell ref="A351:B351"/>
    <mergeCell ref="A331:B331"/>
    <mergeCell ref="A317:B317"/>
    <mergeCell ref="A318:B318"/>
    <mergeCell ref="A319:B319"/>
    <mergeCell ref="G337:G343"/>
    <mergeCell ref="I337:I343"/>
    <mergeCell ref="A305:B305"/>
    <mergeCell ref="F305:F311"/>
    <mergeCell ref="G305:G311"/>
    <mergeCell ref="A363:B363"/>
    <mergeCell ref="F363:F369"/>
    <mergeCell ref="G363:G369"/>
    <mergeCell ref="A341:B341"/>
    <mergeCell ref="A342:B342"/>
    <mergeCell ref="B370:E370"/>
    <mergeCell ref="A357:B357"/>
    <mergeCell ref="A358:B358"/>
    <mergeCell ref="A369:B369"/>
    <mergeCell ref="A343:B343"/>
    <mergeCell ref="B362:I362"/>
    <mergeCell ref="A364:B364"/>
    <mergeCell ref="A365:B365"/>
    <mergeCell ref="A366:B366"/>
    <mergeCell ref="A367:B367"/>
    <mergeCell ref="A368:B368"/>
    <mergeCell ref="B371:I371"/>
    <mergeCell ref="A382:B382"/>
    <mergeCell ref="A383:B383"/>
    <mergeCell ref="A385:B385"/>
    <mergeCell ref="B388:E388"/>
    <mergeCell ref="A410:B410"/>
    <mergeCell ref="A411:B411"/>
    <mergeCell ref="A206:B206"/>
    <mergeCell ref="A207:B207"/>
    <mergeCell ref="A221:B221"/>
    <mergeCell ref="F221:F227"/>
    <mergeCell ref="G221:G227"/>
    <mergeCell ref="A222:B222"/>
    <mergeCell ref="A223:B223"/>
    <mergeCell ref="A322:B322"/>
    <mergeCell ref="A323:B323"/>
    <mergeCell ref="A324:B324"/>
    <mergeCell ref="G229:G235"/>
    <mergeCell ref="A252:B252"/>
    <mergeCell ref="A291:B291"/>
    <mergeCell ref="A292:B292"/>
    <mergeCell ref="A293:B293"/>
    <mergeCell ref="A294:B294"/>
    <mergeCell ref="A231:B231"/>
    <mergeCell ref="A184:B184"/>
    <mergeCell ref="A185:B185"/>
    <mergeCell ref="A191:B191"/>
    <mergeCell ref="A217:B217"/>
    <mergeCell ref="A243:B243"/>
    <mergeCell ref="G237:G243"/>
    <mergeCell ref="A238:B238"/>
    <mergeCell ref="A200:B200"/>
    <mergeCell ref="A201:B201"/>
    <mergeCell ref="A202:B202"/>
    <mergeCell ref="A213:B213"/>
    <mergeCell ref="A224:B224"/>
    <mergeCell ref="A225:B225"/>
    <mergeCell ref="B228:I228"/>
    <mergeCell ref="A239:B239"/>
    <mergeCell ref="A233:B233"/>
    <mergeCell ref="B194:E194"/>
    <mergeCell ref="B203:E203"/>
    <mergeCell ref="B204:I204"/>
    <mergeCell ref="F205:F211"/>
    <mergeCell ref="G205:G211"/>
    <mergeCell ref="I205:I211"/>
    <mergeCell ref="A211:B211"/>
    <mergeCell ref="A208:B208"/>
    <mergeCell ref="A234:B234"/>
    <mergeCell ref="B186:I186"/>
    <mergeCell ref="A187:B187"/>
    <mergeCell ref="F187:F193"/>
    <mergeCell ref="A232:B232"/>
    <mergeCell ref="A263:B263"/>
    <mergeCell ref="A264:B264"/>
    <mergeCell ref="A265:B265"/>
    <mergeCell ref="B220:I220"/>
    <mergeCell ref="I229:I235"/>
    <mergeCell ref="I221:I227"/>
    <mergeCell ref="I237:I243"/>
    <mergeCell ref="B244:E244"/>
    <mergeCell ref="A209:B209"/>
    <mergeCell ref="A210:B210"/>
    <mergeCell ref="I196:I202"/>
  </mergeCells>
  <printOptions horizontalCentered="1"/>
  <pageMargins left="0.39370078740157483" right="0.39370078740157483" top="1.1811023622047245" bottom="0.39370078740157483" header="0" footer="0"/>
  <pageSetup paperSize="9" scale="92" firstPageNumber="27" fitToHeight="0" orientation="landscape" cellComments="asDisplayed" useFirstPageNumber="1" r:id="rId1"/>
  <headerFooter scaleWithDoc="0">
    <oddFooter>&amp;L&amp;"Times New Roman,обычный"&amp;P</oddFooter>
  </headerFooter>
  <rowBreaks count="11" manualBreakCount="11">
    <brk id="33" max="8" man="1"/>
    <brk id="59" max="8" man="1"/>
    <brk id="76" max="8" man="1"/>
    <brk id="161" max="8" man="1"/>
    <brk id="211" max="8" man="1"/>
    <brk id="235" max="8" man="1"/>
    <brk id="261" max="8" man="1"/>
    <brk id="271" max="8" man="1"/>
    <brk id="303" max="8" man="1"/>
    <brk id="343" max="8" man="1"/>
    <brk id="37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J11"/>
  <sheetViews>
    <sheetView workbookViewId="0">
      <selection activeCell="D30" sqref="D30"/>
    </sheetView>
  </sheetViews>
  <sheetFormatPr defaultRowHeight="12.75" x14ac:dyDescent="0.2"/>
  <sheetData>
    <row r="9" spans="1:10" s="2" customFormat="1" ht="14.25" customHeight="1" x14ac:dyDescent="0.2">
      <c r="A9" s="257" t="s">
        <v>65</v>
      </c>
      <c r="B9" s="257"/>
      <c r="C9" s="257"/>
      <c r="D9" s="257"/>
      <c r="E9" s="257"/>
      <c r="F9" s="257"/>
      <c r="G9" s="257"/>
      <c r="H9" s="257"/>
      <c r="I9" s="257"/>
      <c r="J9" s="3"/>
    </row>
    <row r="10" spans="1:10" s="2" customFormat="1" ht="14.25" customHeight="1" x14ac:dyDescent="0.2">
      <c r="A10" s="257" t="s">
        <v>66</v>
      </c>
      <c r="B10" s="257"/>
      <c r="C10" s="257"/>
      <c r="D10" s="257"/>
      <c r="E10" s="257"/>
      <c r="F10" s="257"/>
      <c r="G10" s="257"/>
      <c r="H10" s="257"/>
      <c r="I10" s="257"/>
      <c r="J10" s="3"/>
    </row>
    <row r="11" spans="1:10" s="4" customFormat="1" ht="14.25" customHeight="1" x14ac:dyDescent="0.25">
      <c r="A11" s="257" t="s">
        <v>67</v>
      </c>
      <c r="B11" s="257"/>
      <c r="C11" s="257"/>
      <c r="D11" s="257"/>
      <c r="E11" s="257"/>
      <c r="F11" s="257"/>
      <c r="G11" s="257"/>
      <c r="H11" s="257"/>
      <c r="I11" s="257"/>
      <c r="J11" s="1"/>
    </row>
  </sheetData>
  <mergeCells count="3">
    <mergeCell ref="A9:I9"/>
    <mergeCell ref="A10:I10"/>
    <mergeCell ref="A11:I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ДПГ</vt:lpstr>
      <vt:lpstr>Лист1</vt:lpstr>
      <vt:lpstr>ДПГ!Заголовки_для_печати</vt:lpstr>
      <vt:lpstr>ДПГ!Область_печати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ДПГ 2018-2020_ver.0</dc:title>
  <dc:creator>Жданова Анастасия Николаевна</dc:creator>
  <cp:lastModifiedBy>Симакова Юлия Андреевна</cp:lastModifiedBy>
  <cp:lastPrinted>2022-03-03T00:11:11Z</cp:lastPrinted>
  <dcterms:created xsi:type="dcterms:W3CDTF">2011-03-10T10:26:24Z</dcterms:created>
  <dcterms:modified xsi:type="dcterms:W3CDTF">2022-03-03T04:37:06Z</dcterms:modified>
</cp:coreProperties>
</file>